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rive\Dropbox\INFOAGRO\Informes mensuales\2026 SIAFI\3 Marzo\"/>
    </mc:Choice>
  </mc:AlternateContent>
  <xr:revisionPtr revIDLastSave="0" documentId="8_{89592203-4438-4CC6-985E-25B48AFABA65}" xr6:coauthVersionLast="47" xr6:coauthVersionMax="47" xr10:uidLastSave="{00000000-0000-0000-0000-000000000000}"/>
  <bookViews>
    <workbookView xWindow="-108" yWindow="-108" windowWidth="23256" windowHeight="12456" xr2:uid="{6B8E4243-7FB7-4D4B-9208-DE93A2D92EBD}"/>
  </bookViews>
  <sheets>
    <sheet name="Escenario 1" sheetId="1" r:id="rId1"/>
    <sheet name="Escenario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2" l="1"/>
  <c r="J41" i="2"/>
  <c r="K41" i="2"/>
  <c r="L41" i="2"/>
  <c r="M41" i="2"/>
  <c r="N41" i="2"/>
  <c r="H40" i="2"/>
  <c r="H41" i="2" s="1"/>
  <c r="F34" i="2"/>
  <c r="G34" i="2" s="1"/>
  <c r="F33" i="2"/>
  <c r="F32" i="2"/>
  <c r="G32" i="2" s="1"/>
  <c r="O32" i="2" s="1"/>
  <c r="F30" i="2"/>
  <c r="F29" i="2"/>
  <c r="F28" i="2"/>
  <c r="F27" i="2"/>
  <c r="F26" i="2"/>
  <c r="F25" i="2"/>
  <c r="I25" i="2" s="1"/>
  <c r="F24" i="2"/>
  <c r="F23" i="2"/>
  <c r="F22" i="2"/>
  <c r="F21" i="2"/>
  <c r="F20" i="2"/>
  <c r="F19" i="2"/>
  <c r="F18" i="2"/>
  <c r="F17" i="2"/>
  <c r="G17" i="2" s="1"/>
  <c r="O17" i="2" s="1"/>
  <c r="F16" i="2"/>
  <c r="G16" i="2" s="1"/>
  <c r="O16" i="2" s="1"/>
  <c r="F15" i="2"/>
  <c r="G15" i="2" s="1"/>
  <c r="O15" i="2" s="1"/>
  <c r="F14" i="2"/>
  <c r="G14" i="2" s="1"/>
  <c r="O14" i="2" s="1"/>
  <c r="F13" i="2"/>
  <c r="G13" i="2" s="1"/>
  <c r="O13" i="2" s="1"/>
  <c r="F12" i="2"/>
  <c r="G12" i="2" s="1"/>
  <c r="O12" i="2" s="1"/>
  <c r="I41" i="1"/>
  <c r="J41" i="1"/>
  <c r="K41" i="1"/>
  <c r="L41" i="1"/>
  <c r="M41" i="1"/>
  <c r="N41" i="1"/>
  <c r="H40" i="1"/>
  <c r="O40" i="1" s="1"/>
  <c r="F21" i="1"/>
  <c r="H21" i="1" s="1"/>
  <c r="J21" i="1" s="1"/>
  <c r="L21" i="1" s="1"/>
  <c r="N21" i="1" s="1"/>
  <c r="F33" i="1"/>
  <c r="F34" i="1"/>
  <c r="G34" i="1" s="1"/>
  <c r="F32" i="1"/>
  <c r="G32" i="1" s="1"/>
  <c r="F17" i="1"/>
  <c r="G17" i="1" s="1"/>
  <c r="O17" i="1" s="1"/>
  <c r="F13" i="1"/>
  <c r="G13" i="1" s="1"/>
  <c r="O13" i="1" s="1"/>
  <c r="F14" i="1"/>
  <c r="G14" i="1" s="1"/>
  <c r="O14" i="1" s="1"/>
  <c r="F15" i="1"/>
  <c r="G15" i="1" s="1"/>
  <c r="O15" i="1" s="1"/>
  <c r="F16" i="1"/>
  <c r="G16" i="1" s="1"/>
  <c r="O16" i="1" s="1"/>
  <c r="F18" i="1"/>
  <c r="F19" i="1"/>
  <c r="F20" i="1"/>
  <c r="F22" i="1"/>
  <c r="F23" i="1"/>
  <c r="F24" i="1"/>
  <c r="F25" i="1"/>
  <c r="I25" i="1" s="1"/>
  <c r="F26" i="1"/>
  <c r="F27" i="1"/>
  <c r="F28" i="1"/>
  <c r="F29" i="1"/>
  <c r="F30" i="1"/>
  <c r="F12" i="1"/>
  <c r="G12" i="1" s="1"/>
  <c r="G21" i="1" l="1"/>
  <c r="H41" i="1"/>
  <c r="M18" i="2"/>
  <c r="K18" i="2"/>
  <c r="I18" i="2"/>
  <c r="G18" i="2"/>
  <c r="H19" i="2"/>
  <c r="G19" i="2"/>
  <c r="H20" i="2"/>
  <c r="J20" i="2" s="1"/>
  <c r="L20" i="2" s="1"/>
  <c r="N20" i="2" s="1"/>
  <c r="G20" i="2"/>
  <c r="H21" i="2"/>
  <c r="J21" i="2" s="1"/>
  <c r="L21" i="2" s="1"/>
  <c r="N21" i="2" s="1"/>
  <c r="G21" i="2"/>
  <c r="H22" i="2"/>
  <c r="J22" i="2" s="1"/>
  <c r="L22" i="2" s="1"/>
  <c r="N22" i="2" s="1"/>
  <c r="G22" i="2"/>
  <c r="I23" i="2"/>
  <c r="J23" i="2" s="1"/>
  <c r="K23" i="2" s="1"/>
  <c r="L23" i="2" s="1"/>
  <c r="M23" i="2" s="1"/>
  <c r="N23" i="2" s="1"/>
  <c r="H23" i="2"/>
  <c r="O23" i="2" s="1"/>
  <c r="I24" i="2"/>
  <c r="J24" i="2" s="1"/>
  <c r="K24" i="2" s="1"/>
  <c r="L24" i="2" s="1"/>
  <c r="M24" i="2" s="1"/>
  <c r="N24" i="2" s="1"/>
  <c r="H24" i="2"/>
  <c r="J25" i="2"/>
  <c r="I26" i="2"/>
  <c r="K26" i="2" s="1"/>
  <c r="M26" i="2" s="1"/>
  <c r="H26" i="2"/>
  <c r="I27" i="2"/>
  <c r="K27" i="2" s="1"/>
  <c r="M27" i="2" s="1"/>
  <c r="H27" i="2"/>
  <c r="J28" i="2"/>
  <c r="L28" i="2" s="1"/>
  <c r="N28" i="2" s="1"/>
  <c r="I28" i="2"/>
  <c r="N29" i="2"/>
  <c r="M29" i="2"/>
  <c r="L29" i="2"/>
  <c r="K29" i="2"/>
  <c r="J29" i="2"/>
  <c r="I29" i="2"/>
  <c r="H29" i="2"/>
  <c r="I30" i="2"/>
  <c r="K30" i="2" s="1"/>
  <c r="M30" i="2" s="1"/>
  <c r="H30" i="2"/>
  <c r="M33" i="2"/>
  <c r="K33" i="2"/>
  <c r="I33" i="2"/>
  <c r="G33" i="2"/>
  <c r="H34" i="2"/>
  <c r="O40" i="2"/>
  <c r="O12" i="1"/>
  <c r="I30" i="1"/>
  <c r="K30" i="1" s="1"/>
  <c r="M30" i="1" s="1"/>
  <c r="H30" i="1"/>
  <c r="N29" i="1"/>
  <c r="M29" i="1"/>
  <c r="L29" i="1"/>
  <c r="K29" i="1"/>
  <c r="J29" i="1"/>
  <c r="I29" i="1"/>
  <c r="H29" i="1"/>
  <c r="J28" i="1"/>
  <c r="I28" i="1"/>
  <c r="I27" i="1"/>
  <c r="K27" i="1" s="1"/>
  <c r="M27" i="1" s="1"/>
  <c r="H27" i="1"/>
  <c r="I26" i="1"/>
  <c r="K26" i="1" s="1"/>
  <c r="M26" i="1" s="1"/>
  <c r="H26" i="1"/>
  <c r="J25" i="1"/>
  <c r="K25" i="1" s="1"/>
  <c r="L25" i="1" s="1"/>
  <c r="M25" i="1" s="1"/>
  <c r="N25" i="1" s="1"/>
  <c r="I24" i="1"/>
  <c r="J24" i="1" s="1"/>
  <c r="K24" i="1" s="1"/>
  <c r="L24" i="1" s="1"/>
  <c r="M24" i="1" s="1"/>
  <c r="N24" i="1" s="1"/>
  <c r="H24" i="1"/>
  <c r="I23" i="1"/>
  <c r="J23" i="1" s="1"/>
  <c r="K23" i="1" s="1"/>
  <c r="L23" i="1" s="1"/>
  <c r="M23" i="1" s="1"/>
  <c r="N23" i="1" s="1"/>
  <c r="H23" i="1"/>
  <c r="G22" i="1"/>
  <c r="H22" i="1"/>
  <c r="J22" i="1" s="1"/>
  <c r="L22" i="1" s="1"/>
  <c r="N22" i="1" s="1"/>
  <c r="G20" i="1"/>
  <c r="H20" i="1"/>
  <c r="J20" i="1" s="1"/>
  <c r="L20" i="1" s="1"/>
  <c r="N20" i="1" s="1"/>
  <c r="G19" i="1"/>
  <c r="H19" i="1"/>
  <c r="O32" i="1"/>
  <c r="H34" i="1"/>
  <c r="M33" i="1"/>
  <c r="K33" i="1"/>
  <c r="I33" i="1"/>
  <c r="G33" i="1"/>
  <c r="I21" i="1"/>
  <c r="K21" i="1" s="1"/>
  <c r="M21" i="1" s="1"/>
  <c r="M18" i="1"/>
  <c r="K18" i="1"/>
  <c r="I18" i="1"/>
  <c r="G18" i="1"/>
  <c r="O29" i="2" l="1"/>
  <c r="O25" i="1"/>
  <c r="O24" i="2"/>
  <c r="O29" i="1"/>
  <c r="O21" i="1"/>
  <c r="O41" i="1"/>
  <c r="O23" i="1"/>
  <c r="O24" i="1"/>
  <c r="O41" i="2"/>
  <c r="I34" i="2"/>
  <c r="J34" i="2" s="1"/>
  <c r="H31" i="2"/>
  <c r="O33" i="2"/>
  <c r="G31" i="2"/>
  <c r="J30" i="2"/>
  <c r="K28" i="2"/>
  <c r="J27" i="2"/>
  <c r="J26" i="2"/>
  <c r="K25" i="2"/>
  <c r="L25" i="2" s="1"/>
  <c r="M25" i="2" s="1"/>
  <c r="N25" i="2" s="1"/>
  <c r="I22" i="2"/>
  <c r="I21" i="2"/>
  <c r="I20" i="2"/>
  <c r="I19" i="2"/>
  <c r="I11" i="2" s="1"/>
  <c r="J19" i="2"/>
  <c r="H11" i="2"/>
  <c r="O18" i="2"/>
  <c r="G11" i="2"/>
  <c r="G10" i="2" s="1"/>
  <c r="O18" i="1"/>
  <c r="G11" i="1"/>
  <c r="O33" i="1"/>
  <c r="G31" i="1"/>
  <c r="H31" i="1"/>
  <c r="I34" i="1"/>
  <c r="H11" i="1"/>
  <c r="J19" i="1"/>
  <c r="L19" i="1" s="1"/>
  <c r="N19" i="1" s="1"/>
  <c r="I19" i="1"/>
  <c r="I20" i="1"/>
  <c r="I22" i="1"/>
  <c r="K22" i="1" s="1"/>
  <c r="M22" i="1" s="1"/>
  <c r="O22" i="1"/>
  <c r="J26" i="1"/>
  <c r="L26" i="1" s="1"/>
  <c r="N26" i="1" s="1"/>
  <c r="J27" i="1"/>
  <c r="L27" i="1" s="1"/>
  <c r="N27" i="1" s="1"/>
  <c r="J30" i="1"/>
  <c r="L30" i="1" s="1"/>
  <c r="N30" i="1" s="1"/>
  <c r="K28" i="1"/>
  <c r="I11" i="1"/>
  <c r="O30" i="1" l="1"/>
  <c r="O25" i="2"/>
  <c r="O26" i="1"/>
  <c r="H10" i="2"/>
  <c r="H38" i="2" s="1"/>
  <c r="I31" i="2"/>
  <c r="I10" i="2"/>
  <c r="I38" i="2" s="1"/>
  <c r="H10" i="1"/>
  <c r="H38" i="1" s="1"/>
  <c r="J11" i="1"/>
  <c r="O27" i="1"/>
  <c r="G38" i="2"/>
  <c r="G37" i="2"/>
  <c r="G36" i="2"/>
  <c r="L19" i="2"/>
  <c r="J11" i="2"/>
  <c r="K19" i="2"/>
  <c r="K20" i="2"/>
  <c r="M20" i="2" s="1"/>
  <c r="O20" i="2"/>
  <c r="K21" i="2"/>
  <c r="M21" i="2" s="1"/>
  <c r="O21" i="2"/>
  <c r="K22" i="2"/>
  <c r="M22" i="2" s="1"/>
  <c r="L26" i="2"/>
  <c r="N26" i="2" s="1"/>
  <c r="O26" i="2"/>
  <c r="L27" i="2"/>
  <c r="N27" i="2" s="1"/>
  <c r="O27" i="2"/>
  <c r="M28" i="2"/>
  <c r="O28" i="2" s="1"/>
  <c r="L30" i="2"/>
  <c r="N30" i="2" s="1"/>
  <c r="K34" i="2"/>
  <c r="J31" i="2"/>
  <c r="K20" i="1"/>
  <c r="M20" i="1" s="1"/>
  <c r="O20" i="1"/>
  <c r="K19" i="1"/>
  <c r="M19" i="1" s="1"/>
  <c r="O19" i="1"/>
  <c r="J34" i="1"/>
  <c r="I31" i="1"/>
  <c r="I10" i="1" s="1"/>
  <c r="G10" i="1"/>
  <c r="M28" i="1"/>
  <c r="L28" i="1"/>
  <c r="L11" i="1" s="1"/>
  <c r="I36" i="2" l="1"/>
  <c r="H37" i="2"/>
  <c r="H37" i="1"/>
  <c r="H36" i="2"/>
  <c r="H35" i="2" s="1"/>
  <c r="H39" i="2" s="1"/>
  <c r="H42" i="2" s="1"/>
  <c r="H36" i="1"/>
  <c r="H35" i="1" s="1"/>
  <c r="H39" i="1" s="1"/>
  <c r="H42" i="1" s="1"/>
  <c r="I37" i="2"/>
  <c r="I35" i="2" s="1"/>
  <c r="I39" i="2" s="1"/>
  <c r="I42" i="2" s="1"/>
  <c r="O30" i="2"/>
  <c r="O22" i="2"/>
  <c r="G38" i="1"/>
  <c r="G37" i="1"/>
  <c r="G36" i="1"/>
  <c r="K11" i="1"/>
  <c r="I37" i="1"/>
  <c r="I38" i="1"/>
  <c r="I36" i="1"/>
  <c r="L34" i="2"/>
  <c r="K31" i="2"/>
  <c r="M19" i="2"/>
  <c r="K11" i="2"/>
  <c r="K10" i="2" s="1"/>
  <c r="J10" i="2"/>
  <c r="N19" i="2"/>
  <c r="N11" i="2" s="1"/>
  <c r="L11" i="2"/>
  <c r="G35" i="2"/>
  <c r="G39" i="2" s="1"/>
  <c r="G42" i="2" s="1"/>
  <c r="J31" i="1"/>
  <c r="J10" i="1" s="1"/>
  <c r="K34" i="1"/>
  <c r="M11" i="1"/>
  <c r="N28" i="1"/>
  <c r="G35" i="1" l="1"/>
  <c r="G39" i="1" s="1"/>
  <c r="G42" i="1" s="1"/>
  <c r="J36" i="1"/>
  <c r="J37" i="1"/>
  <c r="J38" i="1"/>
  <c r="I35" i="1"/>
  <c r="I39" i="1" s="1"/>
  <c r="I42" i="1" s="1"/>
  <c r="J38" i="2"/>
  <c r="J37" i="2"/>
  <c r="J36" i="2"/>
  <c r="K38" i="2"/>
  <c r="K37" i="2"/>
  <c r="K36" i="2"/>
  <c r="M11" i="2"/>
  <c r="O19" i="2"/>
  <c r="O11" i="2" s="1"/>
  <c r="M34" i="2"/>
  <c r="L31" i="2"/>
  <c r="L10" i="2" s="1"/>
  <c r="L34" i="1"/>
  <c r="K31" i="1"/>
  <c r="K10" i="1" s="1"/>
  <c r="N11" i="1"/>
  <c r="O28" i="1"/>
  <c r="O11" i="1" s="1"/>
  <c r="K35" i="2" l="1"/>
  <c r="K39" i="2" s="1"/>
  <c r="K42" i="2" s="1"/>
  <c r="J35" i="1"/>
  <c r="J39" i="1" s="1"/>
  <c r="J42" i="1" s="1"/>
  <c r="K38" i="1"/>
  <c r="K37" i="1"/>
  <c r="K36" i="1"/>
  <c r="L38" i="2"/>
  <c r="L37" i="2"/>
  <c r="L36" i="2"/>
  <c r="L35" i="2" s="1"/>
  <c r="L39" i="2" s="1"/>
  <c r="L42" i="2" s="1"/>
  <c r="N34" i="2"/>
  <c r="N31" i="2" s="1"/>
  <c r="N10" i="2" s="1"/>
  <c r="M31" i="2"/>
  <c r="M10" i="2" s="1"/>
  <c r="J35" i="2"/>
  <c r="J39" i="2" s="1"/>
  <c r="J42" i="2" s="1"/>
  <c r="L31" i="1"/>
  <c r="L10" i="1" s="1"/>
  <c r="M34" i="1"/>
  <c r="O34" i="2" l="1"/>
  <c r="O31" i="2" s="1"/>
  <c r="O10" i="2" s="1"/>
  <c r="K35" i="1"/>
  <c r="K39" i="1" s="1"/>
  <c r="K42" i="1" s="1"/>
  <c r="L37" i="1"/>
  <c r="L36" i="1"/>
  <c r="L38" i="1"/>
  <c r="M38" i="2"/>
  <c r="M37" i="2"/>
  <c r="M36" i="2"/>
  <c r="N38" i="2"/>
  <c r="N37" i="2"/>
  <c r="N36" i="2"/>
  <c r="N34" i="1"/>
  <c r="M31" i="1"/>
  <c r="M10" i="1" s="1"/>
  <c r="N35" i="2" l="1"/>
  <c r="N39" i="2" s="1"/>
  <c r="N42" i="2" s="1"/>
  <c r="L35" i="1"/>
  <c r="L39" i="1" s="1"/>
  <c r="L42" i="1" s="1"/>
  <c r="M37" i="1"/>
  <c r="M36" i="1"/>
  <c r="M38" i="1"/>
  <c r="M35" i="2"/>
  <c r="M39" i="2" s="1"/>
  <c r="M42" i="2" s="1"/>
  <c r="O36" i="2"/>
  <c r="O37" i="2"/>
  <c r="O38" i="2"/>
  <c r="N31" i="1"/>
  <c r="N10" i="1" s="1"/>
  <c r="O34" i="1"/>
  <c r="O31" i="1" s="1"/>
  <c r="O10" i="1" s="1"/>
  <c r="M35" i="1" l="1"/>
  <c r="M39" i="1" s="1"/>
  <c r="M42" i="1" s="1"/>
  <c r="N37" i="1"/>
  <c r="O37" i="1" s="1"/>
  <c r="N36" i="1"/>
  <c r="N38" i="1"/>
  <c r="O38" i="1" s="1"/>
  <c r="O35" i="2"/>
  <c r="O39" i="2" s="1"/>
  <c r="O42" i="2" s="1"/>
  <c r="N35" i="1" l="1"/>
  <c r="N39" i="1" s="1"/>
  <c r="N42" i="1" s="1"/>
  <c r="O36" i="1"/>
  <c r="O35" i="1" s="1"/>
  <c r="O39" i="1" s="1"/>
  <c r="O42" i="1" s="1"/>
</calcChain>
</file>

<file path=xl/sharedStrings.xml><?xml version="1.0" encoding="utf-8"?>
<sst xmlns="http://schemas.openxmlformats.org/spreadsheetml/2006/main" count="127" uniqueCount="46">
  <si>
    <t>N°</t>
  </si>
  <si>
    <t>CATEGORIA</t>
  </si>
  <si>
    <t>UNIDAD DE MEDIDA</t>
  </si>
  <si>
    <t>CANTIDAD</t>
  </si>
  <si>
    <t>COSTO UNITARIO</t>
  </si>
  <si>
    <t>TOTAL</t>
  </si>
  <si>
    <t>COSTOS ANUALES HN-L</t>
  </si>
  <si>
    <t>PRESUPUESTO DE INVERSION DE CARDAMOMO - 1 MZ</t>
  </si>
  <si>
    <t>I. COSTO DIRECTO</t>
  </si>
  <si>
    <t>A. ACTIVIDADES</t>
  </si>
  <si>
    <t>B. INSUMOS</t>
  </si>
  <si>
    <t>Plantas</t>
  </si>
  <si>
    <t>Cal Agricola</t>
  </si>
  <si>
    <t>Fertilizante</t>
  </si>
  <si>
    <t>II. COSTO INDIRECTO</t>
  </si>
  <si>
    <t>1. Administración (1.5% s/C.D.)</t>
  </si>
  <si>
    <t>2. Costo Financiero (15% s/C.D.)</t>
  </si>
  <si>
    <t>3. Imprevistos  (5% s/C.D.)</t>
  </si>
  <si>
    <t>TOTAL DE COSTOS</t>
  </si>
  <si>
    <t xml:space="preserve">INGRESOS NETOS </t>
  </si>
  <si>
    <t>Rendimiento en QQ</t>
  </si>
  <si>
    <t>Ingresos Anuales (L 7,000 Promedio por QQ Capsula Seca)</t>
  </si>
  <si>
    <t>Primera Limpia de Terreno</t>
  </si>
  <si>
    <t>Preparacion de Terreno</t>
  </si>
  <si>
    <t>Días</t>
  </si>
  <si>
    <t>Viaje</t>
  </si>
  <si>
    <t>Siembra</t>
  </si>
  <si>
    <t>Establecimiento de Sombra</t>
  </si>
  <si>
    <t>Encalado</t>
  </si>
  <si>
    <t>Segunda Limpia</t>
  </si>
  <si>
    <t>Aplicación de Fertilizante</t>
  </si>
  <si>
    <t>Tercera limpia</t>
  </si>
  <si>
    <t>Aporque-Terrazas</t>
  </si>
  <si>
    <t>Primer Corte</t>
  </si>
  <si>
    <t>Segundo Corte</t>
  </si>
  <si>
    <t>Tercer Corte</t>
  </si>
  <si>
    <t>Poda Sanitaria</t>
  </si>
  <si>
    <t xml:space="preserve">Deshoje </t>
  </si>
  <si>
    <t>Costos de Secado</t>
  </si>
  <si>
    <t>Lata (Galón)</t>
  </si>
  <si>
    <t>QQ</t>
  </si>
  <si>
    <t>Poda Formativa/Regulación de Sombra</t>
  </si>
  <si>
    <t>Primera Limpia</t>
  </si>
  <si>
    <t>Ingresos Anuales (L 13,500 Promedio por QQ Capsula Seca)</t>
  </si>
  <si>
    <t>Transporte de las Plantas</t>
  </si>
  <si>
    <t>Transporte de Materia Prima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</si>
</sst>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L&quot;* #,##0.00_-;\-&quot;L&quot;* #,##0.00_-;_-&quot;L&quot;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1" xfId="0" applyNumberFormat="1" applyBorder="1"/>
    <xf numFmtId="44" fontId="0" fillId="0" borderId="6" xfId="0" applyNumberFormat="1" applyBorder="1"/>
    <xf numFmtId="44" fontId="0" fillId="0" borderId="0" xfId="0" applyNumberFormat="1"/>
    <xf numFmtId="3" fontId="0" fillId="0" borderId="1" xfId="0" applyNumberFormat="1" applyBorder="1" applyAlignment="1">
      <alignment horizontal="center"/>
    </xf>
    <xf numFmtId="44" fontId="0" fillId="0" borderId="21" xfId="0" applyNumberFormat="1" applyBorder="1"/>
    <xf numFmtId="44" fontId="0" fillId="0" borderId="21" xfId="0" applyNumberFormat="1" applyBorder="1" applyAlignment="1">
      <alignment horizontal="center"/>
    </xf>
    <xf numFmtId="44" fontId="1" fillId="5" borderId="20" xfId="0" applyNumberFormat="1" applyFont="1" applyFill="1" applyBorder="1"/>
    <xf numFmtId="44" fontId="0" fillId="6" borderId="21" xfId="0" applyNumberFormat="1" applyFill="1" applyBorder="1"/>
    <xf numFmtId="44" fontId="0" fillId="0" borderId="1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4" fontId="1" fillId="3" borderId="21" xfId="0" applyNumberFormat="1" applyFont="1" applyFill="1" applyBorder="1"/>
    <xf numFmtId="44" fontId="0" fillId="0" borderId="27" xfId="0" applyNumberFormat="1" applyBorder="1" applyAlignment="1">
      <alignment horizontal="center"/>
    </xf>
    <xf numFmtId="44" fontId="0" fillId="0" borderId="16" xfId="0" applyNumberFormat="1" applyBorder="1"/>
    <xf numFmtId="44" fontId="2" fillId="3" borderId="28" xfId="0" applyNumberFormat="1" applyFont="1" applyFill="1" applyBorder="1"/>
    <xf numFmtId="44" fontId="1" fillId="3" borderId="28" xfId="0" applyNumberFormat="1" applyFont="1" applyFill="1" applyBorder="1"/>
    <xf numFmtId="44" fontId="1" fillId="3" borderId="29" xfId="0" applyNumberFormat="1" applyFont="1" applyFill="1" applyBorder="1"/>
    <xf numFmtId="0" fontId="1" fillId="5" borderId="10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44" fontId="1" fillId="3" borderId="4" xfId="0" applyNumberFormat="1" applyFont="1" applyFill="1" applyBorder="1" applyAlignment="1">
      <alignment horizontal="center" vertical="center"/>
    </xf>
    <xf numFmtId="44" fontId="1" fillId="3" borderId="9" xfId="0" applyNumberFormat="1" applyFont="1" applyFill="1" applyBorder="1" applyAlignment="1">
      <alignment horizontal="center" vertical="center"/>
    </xf>
    <xf numFmtId="44" fontId="1" fillId="3" borderId="3" xfId="0" applyNumberFormat="1" applyFont="1" applyFill="1" applyBorder="1" applyAlignment="1">
      <alignment horizontal="center" vertical="center"/>
    </xf>
    <xf numFmtId="44" fontId="1" fillId="3" borderId="8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7" borderId="0" xfId="0" applyFill="1"/>
    <xf numFmtId="0" fontId="0" fillId="7" borderId="0" xfId="0" applyFill="1" applyAlignment="1">
      <alignment horizontal="center"/>
    </xf>
    <xf numFmtId="44" fontId="0" fillId="7" borderId="0" xfId="0" applyNumberFormat="1" applyFill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579198</xdr:colOff>
      <xdr:row>5</xdr:row>
      <xdr:rowOff>57728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CD3153-552E-0F90-2138-07344DCD3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94016" cy="9813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589832</xdr:colOff>
      <xdr:row>5</xdr:row>
      <xdr:rowOff>78996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3C4E74-EBA8-49A0-ACEA-C2B254AB2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94016" cy="981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0BDB6-DF46-4B75-BF7F-BB4F981DAE09}">
  <sheetPr>
    <pageSetUpPr fitToPage="1"/>
  </sheetPr>
  <dimension ref="A1:O42"/>
  <sheetViews>
    <sheetView tabSelected="1" zoomScaleNormal="100" workbookViewId="0">
      <pane xSplit="2" ySplit="11" topLeftCell="I31" activePane="bottomRight" state="frozen"/>
      <selection pane="topRight" activeCell="C1" sqref="C1"/>
      <selection pane="bottomLeft" activeCell="A8" sqref="A8"/>
      <selection pane="bottomRight" activeCell="A43" sqref="A43"/>
    </sheetView>
  </sheetViews>
  <sheetFormatPr baseColWidth="10" defaultRowHeight="14.4" x14ac:dyDescent="0.3"/>
  <cols>
    <col min="1" max="1" width="10.109375" customWidth="1"/>
    <col min="2" max="2" width="36.6640625" customWidth="1"/>
    <col min="3" max="3" width="20.6640625" customWidth="1"/>
    <col min="4" max="4" width="11.44140625" style="1"/>
    <col min="5" max="5" width="17.88671875" style="9" customWidth="1"/>
    <col min="6" max="6" width="13.5546875" style="9" customWidth="1"/>
    <col min="7" max="7" width="14.5546875" customWidth="1"/>
    <col min="8" max="8" width="15.109375" customWidth="1"/>
    <col min="9" max="9" width="14.44140625" customWidth="1"/>
    <col min="10" max="10" width="16" customWidth="1"/>
    <col min="11" max="11" width="14.109375" bestFit="1" customWidth="1"/>
    <col min="12" max="13" width="14" customWidth="1"/>
    <col min="14" max="14" width="12.88671875" customWidth="1"/>
    <col min="15" max="15" width="14.88671875" customWidth="1"/>
    <col min="16" max="16" width="12.88671875" customWidth="1"/>
  </cols>
  <sheetData>
    <row r="1" spans="1:15" x14ac:dyDescent="0.3">
      <c r="A1" s="51"/>
      <c r="B1" s="51"/>
      <c r="C1" s="51"/>
      <c r="D1" s="52"/>
      <c r="E1" s="53"/>
      <c r="F1" s="53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3">
      <c r="A2" s="51"/>
      <c r="B2" s="51"/>
      <c r="C2" s="51"/>
      <c r="D2" s="52"/>
      <c r="E2" s="53"/>
      <c r="F2" s="53"/>
      <c r="G2" s="51"/>
      <c r="H2" s="51"/>
      <c r="I2" s="51"/>
      <c r="J2" s="51"/>
      <c r="K2" s="51"/>
      <c r="L2" s="51"/>
      <c r="M2" s="51"/>
      <c r="N2" s="51"/>
      <c r="O2" s="51"/>
    </row>
    <row r="3" spans="1:15" x14ac:dyDescent="0.3">
      <c r="A3" s="51"/>
      <c r="B3" s="51"/>
      <c r="C3" s="51"/>
      <c r="D3" s="52"/>
      <c r="E3" s="53"/>
      <c r="F3" s="53"/>
      <c r="G3" s="51"/>
      <c r="H3" s="51"/>
      <c r="I3" s="51"/>
      <c r="J3" s="51"/>
      <c r="K3" s="51"/>
      <c r="L3" s="51"/>
      <c r="M3" s="51"/>
      <c r="N3" s="51"/>
      <c r="O3" s="51"/>
    </row>
    <row r="4" spans="1:15" x14ac:dyDescent="0.3">
      <c r="A4" s="51"/>
      <c r="B4" s="51"/>
      <c r="C4" s="51"/>
      <c r="D4" s="52"/>
      <c r="E4" s="53"/>
      <c r="F4" s="53"/>
      <c r="G4" s="51"/>
      <c r="H4" s="51"/>
      <c r="I4" s="51"/>
      <c r="J4" s="51"/>
      <c r="K4" s="51"/>
      <c r="L4" s="51"/>
      <c r="M4" s="51"/>
      <c r="N4" s="51"/>
      <c r="O4" s="51"/>
    </row>
    <row r="5" spans="1:15" x14ac:dyDescent="0.3">
      <c r="A5" s="51"/>
      <c r="B5" s="51"/>
      <c r="C5" s="51"/>
      <c r="D5" s="52"/>
      <c r="E5" s="53"/>
      <c r="F5" s="53"/>
      <c r="G5" s="51"/>
      <c r="H5" s="51"/>
      <c r="I5" s="51"/>
      <c r="J5" s="51"/>
      <c r="K5" s="51"/>
      <c r="L5" s="51"/>
      <c r="M5" s="51"/>
      <c r="N5" s="51"/>
      <c r="O5" s="51"/>
    </row>
    <row r="6" spans="1:15" ht="15" thickBot="1" x14ac:dyDescent="0.35"/>
    <row r="7" spans="1:15" ht="18.600000000000001" thickBot="1" x14ac:dyDescent="0.4">
      <c r="A7" s="54" t="s">
        <v>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</row>
    <row r="8" spans="1:15" x14ac:dyDescent="0.3">
      <c r="A8" s="32" t="s">
        <v>0</v>
      </c>
      <c r="B8" s="30" t="s">
        <v>1</v>
      </c>
      <c r="C8" s="30" t="s">
        <v>2</v>
      </c>
      <c r="D8" s="30" t="s">
        <v>3</v>
      </c>
      <c r="E8" s="43" t="s">
        <v>4</v>
      </c>
      <c r="F8" s="41" t="s">
        <v>5</v>
      </c>
      <c r="G8" s="37" t="s">
        <v>6</v>
      </c>
      <c r="H8" s="38"/>
      <c r="I8" s="38"/>
      <c r="J8" s="38"/>
      <c r="K8" s="38"/>
      <c r="L8" s="38"/>
      <c r="M8" s="38"/>
      <c r="N8" s="38"/>
      <c r="O8" s="39" t="s">
        <v>5</v>
      </c>
    </row>
    <row r="9" spans="1:15" ht="15" thickBot="1" x14ac:dyDescent="0.35">
      <c r="A9" s="33"/>
      <c r="B9" s="31"/>
      <c r="C9" s="31"/>
      <c r="D9" s="31"/>
      <c r="E9" s="44"/>
      <c r="F9" s="42"/>
      <c r="G9" s="5">
        <v>1</v>
      </c>
      <c r="H9" s="2">
        <v>2</v>
      </c>
      <c r="I9" s="2">
        <v>3</v>
      </c>
      <c r="J9" s="2">
        <v>4</v>
      </c>
      <c r="K9" s="2">
        <v>5</v>
      </c>
      <c r="L9" s="2">
        <v>6</v>
      </c>
      <c r="M9" s="2">
        <v>7</v>
      </c>
      <c r="N9" s="2">
        <v>8</v>
      </c>
      <c r="O9" s="40"/>
    </row>
    <row r="10" spans="1:15" x14ac:dyDescent="0.3">
      <c r="A10" s="24" t="s">
        <v>8</v>
      </c>
      <c r="B10" s="25"/>
      <c r="C10" s="25"/>
      <c r="D10" s="25"/>
      <c r="E10" s="25"/>
      <c r="F10" s="26"/>
      <c r="G10" s="13">
        <f>SUM(G11,G31)</f>
        <v>37315.1</v>
      </c>
      <c r="H10" s="13">
        <f t="shared" ref="H10:M10" si="0">SUM(H11,H31)</f>
        <v>41076.100000000006</v>
      </c>
      <c r="I10" s="13">
        <f t="shared" si="0"/>
        <v>69543.8</v>
      </c>
      <c r="J10" s="13">
        <f t="shared" si="0"/>
        <v>67282.600000000006</v>
      </c>
      <c r="K10" s="13">
        <f t="shared" si="0"/>
        <v>69543.8</v>
      </c>
      <c r="L10" s="13">
        <f t="shared" si="0"/>
        <v>67282.600000000006</v>
      </c>
      <c r="M10" s="13">
        <f t="shared" si="0"/>
        <v>69543.8</v>
      </c>
      <c r="N10" s="13">
        <f>SUM(N11,N31)</f>
        <v>67282.600000000006</v>
      </c>
      <c r="O10" s="13">
        <f>SUM(O11,O31)</f>
        <v>488870.39999999997</v>
      </c>
    </row>
    <row r="11" spans="1:15" x14ac:dyDescent="0.3">
      <c r="A11" s="34" t="s">
        <v>9</v>
      </c>
      <c r="B11" s="35"/>
      <c r="C11" s="35"/>
      <c r="D11" s="35"/>
      <c r="E11" s="35"/>
      <c r="F11" s="36"/>
      <c r="G11" s="14">
        <f>SUM(G12:G30)</f>
        <v>21775.1</v>
      </c>
      <c r="H11" s="14">
        <f t="shared" ref="H11:N11" si="1">SUM(H12:H30)</f>
        <v>38196.100000000006</v>
      </c>
      <c r="I11" s="14">
        <f t="shared" si="1"/>
        <v>65463.8</v>
      </c>
      <c r="J11" s="14">
        <f t="shared" si="1"/>
        <v>64402.600000000006</v>
      </c>
      <c r="K11" s="14">
        <f t="shared" si="1"/>
        <v>65463.8</v>
      </c>
      <c r="L11" s="14">
        <f t="shared" si="1"/>
        <v>64402.600000000006</v>
      </c>
      <c r="M11" s="14">
        <f t="shared" si="1"/>
        <v>65463.8</v>
      </c>
      <c r="N11" s="14">
        <f t="shared" si="1"/>
        <v>64402.600000000006</v>
      </c>
      <c r="O11" s="14">
        <f>SUM(O12:O30)</f>
        <v>449570.39999999997</v>
      </c>
    </row>
    <row r="12" spans="1:15" x14ac:dyDescent="0.3">
      <c r="A12" s="6">
        <v>1</v>
      </c>
      <c r="B12" s="3" t="s">
        <v>22</v>
      </c>
      <c r="C12" s="3" t="s">
        <v>24</v>
      </c>
      <c r="D12" s="4">
        <v>10</v>
      </c>
      <c r="E12" s="7">
        <v>265.3</v>
      </c>
      <c r="F12" s="8">
        <f>E12*D12</f>
        <v>2653</v>
      </c>
      <c r="G12" s="11">
        <f>F12</f>
        <v>2653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f>SUM(G12:N12)</f>
        <v>2653</v>
      </c>
    </row>
    <row r="13" spans="1:15" x14ac:dyDescent="0.3">
      <c r="A13" s="6">
        <v>2</v>
      </c>
      <c r="B13" s="3" t="s">
        <v>23</v>
      </c>
      <c r="C13" s="3" t="s">
        <v>24</v>
      </c>
      <c r="D13" s="4">
        <v>12</v>
      </c>
      <c r="E13" s="7">
        <v>265.3</v>
      </c>
      <c r="F13" s="8">
        <f t="shared" ref="F13:F30" si="2">E13*D13</f>
        <v>3183.6000000000004</v>
      </c>
      <c r="G13" s="11">
        <f t="shared" ref="G13:G22" si="3">F13</f>
        <v>3183.6000000000004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f t="shared" ref="O13:O30" si="4">SUM(G13:N13)</f>
        <v>3183.6000000000004</v>
      </c>
    </row>
    <row r="14" spans="1:15" x14ac:dyDescent="0.3">
      <c r="A14" s="6">
        <v>3</v>
      </c>
      <c r="B14" s="3" t="s">
        <v>44</v>
      </c>
      <c r="C14" s="3" t="s">
        <v>25</v>
      </c>
      <c r="D14" s="4">
        <v>1</v>
      </c>
      <c r="E14" s="7">
        <v>4000</v>
      </c>
      <c r="F14" s="8">
        <f t="shared" si="2"/>
        <v>4000</v>
      </c>
      <c r="G14" s="11">
        <f t="shared" si="3"/>
        <v>4000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f t="shared" si="4"/>
        <v>4000</v>
      </c>
    </row>
    <row r="15" spans="1:15" x14ac:dyDescent="0.3">
      <c r="A15" s="6">
        <v>4</v>
      </c>
      <c r="B15" s="3" t="s">
        <v>26</v>
      </c>
      <c r="C15" s="3" t="s">
        <v>24</v>
      </c>
      <c r="D15" s="4">
        <v>6</v>
      </c>
      <c r="E15" s="7">
        <v>265.3</v>
      </c>
      <c r="F15" s="8">
        <f t="shared" si="2"/>
        <v>1591.8000000000002</v>
      </c>
      <c r="G15" s="11">
        <f t="shared" si="3"/>
        <v>1591.8000000000002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f t="shared" si="4"/>
        <v>1591.8000000000002</v>
      </c>
    </row>
    <row r="16" spans="1:15" x14ac:dyDescent="0.3">
      <c r="A16" s="6">
        <v>5</v>
      </c>
      <c r="B16" s="3" t="s">
        <v>27</v>
      </c>
      <c r="C16" s="3" t="s">
        <v>24</v>
      </c>
      <c r="D16" s="4">
        <v>6</v>
      </c>
      <c r="E16" s="7">
        <v>265.3</v>
      </c>
      <c r="F16" s="8">
        <f t="shared" si="2"/>
        <v>1591.8000000000002</v>
      </c>
      <c r="G16" s="11">
        <f t="shared" si="3"/>
        <v>1591.8000000000002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f t="shared" si="4"/>
        <v>1591.8000000000002</v>
      </c>
    </row>
    <row r="17" spans="1:15" x14ac:dyDescent="0.3">
      <c r="A17" s="6">
        <v>6</v>
      </c>
      <c r="B17" s="3" t="s">
        <v>32</v>
      </c>
      <c r="C17" s="3" t="s">
        <v>24</v>
      </c>
      <c r="D17" s="4">
        <v>6</v>
      </c>
      <c r="E17" s="7">
        <v>265.3</v>
      </c>
      <c r="F17" s="8">
        <f t="shared" si="2"/>
        <v>1591.8000000000002</v>
      </c>
      <c r="G17" s="11">
        <f t="shared" si="3"/>
        <v>1591.8000000000002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f t="shared" si="4"/>
        <v>1591.8000000000002</v>
      </c>
    </row>
    <row r="18" spans="1:15" x14ac:dyDescent="0.3">
      <c r="A18" s="6">
        <v>7</v>
      </c>
      <c r="B18" s="3" t="s">
        <v>28</v>
      </c>
      <c r="C18" s="3" t="s">
        <v>24</v>
      </c>
      <c r="D18" s="4">
        <v>4</v>
      </c>
      <c r="E18" s="7">
        <v>265.3</v>
      </c>
      <c r="F18" s="8">
        <f t="shared" si="2"/>
        <v>1061.2</v>
      </c>
      <c r="G18" s="11">
        <f t="shared" si="3"/>
        <v>1061.2</v>
      </c>
      <c r="H18" s="7">
        <v>0</v>
      </c>
      <c r="I18" s="7">
        <f>F18</f>
        <v>1061.2</v>
      </c>
      <c r="J18" s="7">
        <v>0</v>
      </c>
      <c r="K18" s="7">
        <f>F18</f>
        <v>1061.2</v>
      </c>
      <c r="L18" s="7">
        <v>0</v>
      </c>
      <c r="M18" s="7">
        <f>F18</f>
        <v>1061.2</v>
      </c>
      <c r="N18" s="7">
        <v>0</v>
      </c>
      <c r="O18" s="7">
        <f t="shared" si="4"/>
        <v>4244.8</v>
      </c>
    </row>
    <row r="19" spans="1:15" x14ac:dyDescent="0.3">
      <c r="A19" s="6">
        <v>8</v>
      </c>
      <c r="B19" s="3" t="s">
        <v>42</v>
      </c>
      <c r="C19" s="3" t="s">
        <v>24</v>
      </c>
      <c r="D19" s="4">
        <v>6</v>
      </c>
      <c r="E19" s="7">
        <v>265.3</v>
      </c>
      <c r="F19" s="8">
        <f t="shared" si="2"/>
        <v>1591.8000000000002</v>
      </c>
      <c r="G19" s="11">
        <f t="shared" si="3"/>
        <v>1591.8000000000002</v>
      </c>
      <c r="H19" s="7">
        <f>F19</f>
        <v>1591.8000000000002</v>
      </c>
      <c r="I19" s="7">
        <f t="shared" ref="I19:N22" si="5">G19</f>
        <v>1591.8000000000002</v>
      </c>
      <c r="J19" s="7">
        <f t="shared" si="5"/>
        <v>1591.8000000000002</v>
      </c>
      <c r="K19" s="7">
        <f t="shared" si="5"/>
        <v>1591.8000000000002</v>
      </c>
      <c r="L19" s="7">
        <f t="shared" si="5"/>
        <v>1591.8000000000002</v>
      </c>
      <c r="M19" s="7">
        <f t="shared" si="5"/>
        <v>1591.8000000000002</v>
      </c>
      <c r="N19" s="7">
        <f t="shared" si="5"/>
        <v>1591.8000000000002</v>
      </c>
      <c r="O19" s="7">
        <f t="shared" si="4"/>
        <v>12734.400000000001</v>
      </c>
    </row>
    <row r="20" spans="1:15" x14ac:dyDescent="0.3">
      <c r="A20" s="6">
        <v>9</v>
      </c>
      <c r="B20" s="3" t="s">
        <v>30</v>
      </c>
      <c r="C20" s="3" t="s">
        <v>24</v>
      </c>
      <c r="D20" s="4">
        <v>5</v>
      </c>
      <c r="E20" s="7">
        <v>265.3</v>
      </c>
      <c r="F20" s="8">
        <f t="shared" si="2"/>
        <v>1326.5</v>
      </c>
      <c r="G20" s="11">
        <f t="shared" si="3"/>
        <v>1326.5</v>
      </c>
      <c r="H20" s="7">
        <f>F20</f>
        <v>1326.5</v>
      </c>
      <c r="I20" s="7">
        <f t="shared" si="5"/>
        <v>1326.5</v>
      </c>
      <c r="J20" s="7">
        <f t="shared" si="5"/>
        <v>1326.5</v>
      </c>
      <c r="K20" s="7">
        <f t="shared" si="5"/>
        <v>1326.5</v>
      </c>
      <c r="L20" s="7">
        <f t="shared" si="5"/>
        <v>1326.5</v>
      </c>
      <c r="M20" s="7">
        <f t="shared" si="5"/>
        <v>1326.5</v>
      </c>
      <c r="N20" s="7">
        <f t="shared" si="5"/>
        <v>1326.5</v>
      </c>
      <c r="O20" s="7">
        <f t="shared" si="4"/>
        <v>10612</v>
      </c>
    </row>
    <row r="21" spans="1:15" x14ac:dyDescent="0.3">
      <c r="A21" s="6">
        <v>10</v>
      </c>
      <c r="B21" s="3" t="s">
        <v>29</v>
      </c>
      <c r="C21" s="3"/>
      <c r="D21" s="4">
        <v>6</v>
      </c>
      <c r="E21" s="7">
        <v>265.3</v>
      </c>
      <c r="F21" s="8">
        <f t="shared" si="2"/>
        <v>1591.8000000000002</v>
      </c>
      <c r="G21" s="11">
        <f t="shared" si="3"/>
        <v>1591.8000000000002</v>
      </c>
      <c r="H21" s="7">
        <f>F21</f>
        <v>1591.8000000000002</v>
      </c>
      <c r="I21" s="7">
        <f t="shared" si="5"/>
        <v>1591.8000000000002</v>
      </c>
      <c r="J21" s="7">
        <f t="shared" si="5"/>
        <v>1591.8000000000002</v>
      </c>
      <c r="K21" s="7">
        <f t="shared" si="5"/>
        <v>1591.8000000000002</v>
      </c>
      <c r="L21" s="7">
        <f t="shared" si="5"/>
        <v>1591.8000000000002</v>
      </c>
      <c r="M21" s="7">
        <f t="shared" si="5"/>
        <v>1591.8000000000002</v>
      </c>
      <c r="N21" s="7">
        <f t="shared" si="5"/>
        <v>1591.8000000000002</v>
      </c>
      <c r="O21" s="7">
        <f t="shared" si="4"/>
        <v>12734.400000000001</v>
      </c>
    </row>
    <row r="22" spans="1:15" x14ac:dyDescent="0.3">
      <c r="A22" s="6">
        <v>11</v>
      </c>
      <c r="B22" s="3" t="s">
        <v>31</v>
      </c>
      <c r="C22" s="3" t="s">
        <v>24</v>
      </c>
      <c r="D22" s="4">
        <v>6</v>
      </c>
      <c r="E22" s="7">
        <v>265.3</v>
      </c>
      <c r="F22" s="8">
        <f t="shared" si="2"/>
        <v>1591.8000000000002</v>
      </c>
      <c r="G22" s="11">
        <f t="shared" si="3"/>
        <v>1591.8000000000002</v>
      </c>
      <c r="H22" s="7">
        <f>F22</f>
        <v>1591.8000000000002</v>
      </c>
      <c r="I22" s="7">
        <f t="shared" si="5"/>
        <v>1591.8000000000002</v>
      </c>
      <c r="J22" s="7">
        <f t="shared" si="5"/>
        <v>1591.8000000000002</v>
      </c>
      <c r="K22" s="7">
        <f t="shared" si="5"/>
        <v>1591.8000000000002</v>
      </c>
      <c r="L22" s="7">
        <f t="shared" si="5"/>
        <v>1591.8000000000002</v>
      </c>
      <c r="M22" s="7">
        <f t="shared" si="5"/>
        <v>1591.8000000000002</v>
      </c>
      <c r="N22" s="7">
        <f t="shared" si="5"/>
        <v>1591.8000000000002</v>
      </c>
      <c r="O22" s="7">
        <f t="shared" si="4"/>
        <v>12734.400000000001</v>
      </c>
    </row>
    <row r="23" spans="1:15" x14ac:dyDescent="0.3">
      <c r="A23" s="6">
        <v>12</v>
      </c>
      <c r="B23" s="3" t="s">
        <v>33</v>
      </c>
      <c r="C23" s="3" t="s">
        <v>39</v>
      </c>
      <c r="D23" s="4">
        <v>1</v>
      </c>
      <c r="E23" s="7">
        <v>100</v>
      </c>
      <c r="F23" s="8">
        <f t="shared" si="2"/>
        <v>100</v>
      </c>
      <c r="G23" s="12">
        <v>0</v>
      </c>
      <c r="H23" s="7">
        <f>F23*70</f>
        <v>7000</v>
      </c>
      <c r="I23" s="7">
        <f>F23*140</f>
        <v>14000</v>
      </c>
      <c r="J23" s="7">
        <f>I23</f>
        <v>14000</v>
      </c>
      <c r="K23" s="7">
        <f t="shared" ref="K23:N23" si="6">J23</f>
        <v>14000</v>
      </c>
      <c r="L23" s="7">
        <f t="shared" si="6"/>
        <v>14000</v>
      </c>
      <c r="M23" s="7">
        <f t="shared" si="6"/>
        <v>14000</v>
      </c>
      <c r="N23" s="7">
        <f t="shared" si="6"/>
        <v>14000</v>
      </c>
      <c r="O23" s="7">
        <f t="shared" si="4"/>
        <v>91000</v>
      </c>
    </row>
    <row r="24" spans="1:15" x14ac:dyDescent="0.3">
      <c r="A24" s="6">
        <v>13</v>
      </c>
      <c r="B24" s="3" t="s">
        <v>34</v>
      </c>
      <c r="C24" s="3" t="s">
        <v>39</v>
      </c>
      <c r="D24" s="4">
        <v>1</v>
      </c>
      <c r="E24" s="7">
        <v>100</v>
      </c>
      <c r="F24" s="8">
        <f t="shared" si="2"/>
        <v>100</v>
      </c>
      <c r="G24" s="12">
        <v>0</v>
      </c>
      <c r="H24" s="15">
        <f>F24*100</f>
        <v>10000</v>
      </c>
      <c r="I24" s="7">
        <f>F24*160</f>
        <v>16000</v>
      </c>
      <c r="J24" s="7">
        <f t="shared" ref="J24:N25" si="7">I24</f>
        <v>16000</v>
      </c>
      <c r="K24" s="7">
        <f t="shared" si="7"/>
        <v>16000</v>
      </c>
      <c r="L24" s="7">
        <f t="shared" si="7"/>
        <v>16000</v>
      </c>
      <c r="M24" s="7">
        <f t="shared" si="7"/>
        <v>16000</v>
      </c>
      <c r="N24" s="7">
        <f t="shared" si="7"/>
        <v>16000</v>
      </c>
      <c r="O24" s="7">
        <f t="shared" si="4"/>
        <v>106000</v>
      </c>
    </row>
    <row r="25" spans="1:15" x14ac:dyDescent="0.3">
      <c r="A25" s="6">
        <v>14</v>
      </c>
      <c r="B25" s="3" t="s">
        <v>35</v>
      </c>
      <c r="C25" s="3" t="s">
        <v>39</v>
      </c>
      <c r="D25" s="4">
        <v>1</v>
      </c>
      <c r="E25" s="7">
        <v>100</v>
      </c>
      <c r="F25" s="8">
        <f t="shared" si="2"/>
        <v>100</v>
      </c>
      <c r="G25" s="12">
        <v>0</v>
      </c>
      <c r="H25" s="15">
        <v>0</v>
      </c>
      <c r="I25" s="15">
        <f>F25*40</f>
        <v>4000</v>
      </c>
      <c r="J25" s="7">
        <f t="shared" si="7"/>
        <v>4000</v>
      </c>
      <c r="K25" s="7">
        <f t="shared" si="7"/>
        <v>4000</v>
      </c>
      <c r="L25" s="7">
        <f t="shared" si="7"/>
        <v>4000</v>
      </c>
      <c r="M25" s="7">
        <f t="shared" si="7"/>
        <v>4000</v>
      </c>
      <c r="N25" s="7">
        <f t="shared" si="7"/>
        <v>4000</v>
      </c>
      <c r="O25" s="7">
        <f t="shared" si="4"/>
        <v>24000</v>
      </c>
    </row>
    <row r="26" spans="1:15" x14ac:dyDescent="0.3">
      <c r="A26" s="6">
        <v>15</v>
      </c>
      <c r="B26" s="3" t="s">
        <v>36</v>
      </c>
      <c r="C26" s="3" t="s">
        <v>24</v>
      </c>
      <c r="D26" s="4">
        <v>6</v>
      </c>
      <c r="E26" s="7">
        <v>265.3</v>
      </c>
      <c r="F26" s="8">
        <f t="shared" si="2"/>
        <v>1591.8000000000002</v>
      </c>
      <c r="G26" s="11">
        <v>0</v>
      </c>
      <c r="H26" s="15">
        <f>F26</f>
        <v>1591.8000000000002</v>
      </c>
      <c r="I26" s="15">
        <f>F26</f>
        <v>1591.8000000000002</v>
      </c>
      <c r="J26" s="15">
        <f t="shared" ref="J26:N27" si="8">H26</f>
        <v>1591.8000000000002</v>
      </c>
      <c r="K26" s="15">
        <f t="shared" si="8"/>
        <v>1591.8000000000002</v>
      </c>
      <c r="L26" s="15">
        <f t="shared" si="8"/>
        <v>1591.8000000000002</v>
      </c>
      <c r="M26" s="15">
        <f t="shared" si="8"/>
        <v>1591.8000000000002</v>
      </c>
      <c r="N26" s="15">
        <f t="shared" si="8"/>
        <v>1591.8000000000002</v>
      </c>
      <c r="O26" s="7">
        <f t="shared" si="4"/>
        <v>11142.600000000002</v>
      </c>
    </row>
    <row r="27" spans="1:15" x14ac:dyDescent="0.3">
      <c r="A27" s="6">
        <v>16</v>
      </c>
      <c r="B27" s="3" t="s">
        <v>37</v>
      </c>
      <c r="C27" s="3" t="s">
        <v>24</v>
      </c>
      <c r="D27" s="4">
        <v>8</v>
      </c>
      <c r="E27" s="7">
        <v>265.3</v>
      </c>
      <c r="F27" s="8">
        <f t="shared" si="2"/>
        <v>2122.4</v>
      </c>
      <c r="G27" s="11">
        <v>0</v>
      </c>
      <c r="H27" s="15">
        <f>F27</f>
        <v>2122.4</v>
      </c>
      <c r="I27" s="15">
        <f>F27</f>
        <v>2122.4</v>
      </c>
      <c r="J27" s="15">
        <f t="shared" si="8"/>
        <v>2122.4</v>
      </c>
      <c r="K27" s="15">
        <f t="shared" si="8"/>
        <v>2122.4</v>
      </c>
      <c r="L27" s="15">
        <f t="shared" si="8"/>
        <v>2122.4</v>
      </c>
      <c r="M27" s="15">
        <f t="shared" si="8"/>
        <v>2122.4</v>
      </c>
      <c r="N27" s="15">
        <f t="shared" si="8"/>
        <v>2122.4</v>
      </c>
      <c r="O27" s="7">
        <f t="shared" si="4"/>
        <v>14856.8</v>
      </c>
    </row>
    <row r="28" spans="1:15" x14ac:dyDescent="0.3">
      <c r="A28" s="6">
        <v>17</v>
      </c>
      <c r="B28" s="3" t="s">
        <v>41</v>
      </c>
      <c r="C28" s="3" t="s">
        <v>24</v>
      </c>
      <c r="D28" s="4">
        <v>5</v>
      </c>
      <c r="E28" s="7">
        <v>265.3</v>
      </c>
      <c r="F28" s="8">
        <f t="shared" si="2"/>
        <v>1326.5</v>
      </c>
      <c r="G28" s="11">
        <v>0</v>
      </c>
      <c r="H28" s="11">
        <v>0</v>
      </c>
      <c r="I28" s="7">
        <f>F28</f>
        <v>1326.5</v>
      </c>
      <c r="J28" s="7">
        <f>F28</f>
        <v>1326.5</v>
      </c>
      <c r="K28" s="7">
        <f t="shared" ref="K28:N30" si="9">I28</f>
        <v>1326.5</v>
      </c>
      <c r="L28" s="7">
        <f t="shared" si="9"/>
        <v>1326.5</v>
      </c>
      <c r="M28" s="7">
        <f t="shared" si="9"/>
        <v>1326.5</v>
      </c>
      <c r="N28" s="7">
        <f t="shared" si="9"/>
        <v>1326.5</v>
      </c>
      <c r="O28" s="7">
        <f t="shared" si="4"/>
        <v>7959</v>
      </c>
    </row>
    <row r="29" spans="1:15" x14ac:dyDescent="0.3">
      <c r="A29" s="6">
        <v>18</v>
      </c>
      <c r="B29" s="3" t="s">
        <v>38</v>
      </c>
      <c r="C29" s="3" t="s">
        <v>40</v>
      </c>
      <c r="D29" s="4">
        <v>1</v>
      </c>
      <c r="E29" s="7">
        <v>788</v>
      </c>
      <c r="F29" s="8">
        <f t="shared" si="2"/>
        <v>788</v>
      </c>
      <c r="G29" s="11">
        <v>0</v>
      </c>
      <c r="H29" s="11">
        <f>F29*H40</f>
        <v>7880</v>
      </c>
      <c r="I29" s="11">
        <f>F29*I40</f>
        <v>15760</v>
      </c>
      <c r="J29" s="11">
        <f>F29*J40</f>
        <v>15760</v>
      </c>
      <c r="K29" s="11">
        <f>F29*K40</f>
        <v>15760</v>
      </c>
      <c r="L29" s="11">
        <f>F29*L40</f>
        <v>15760</v>
      </c>
      <c r="M29" s="11">
        <f>F29*M40</f>
        <v>15760</v>
      </c>
      <c r="N29" s="11">
        <f>F29*N40</f>
        <v>15760</v>
      </c>
      <c r="O29" s="7">
        <f t="shared" si="4"/>
        <v>102440</v>
      </c>
    </row>
    <row r="30" spans="1:15" x14ac:dyDescent="0.3">
      <c r="A30" s="6">
        <v>19</v>
      </c>
      <c r="B30" s="3" t="s">
        <v>45</v>
      </c>
      <c r="C30" s="3" t="s">
        <v>25</v>
      </c>
      <c r="D30" s="4">
        <v>7</v>
      </c>
      <c r="E30" s="7">
        <v>500</v>
      </c>
      <c r="F30" s="8">
        <f t="shared" si="2"/>
        <v>3500</v>
      </c>
      <c r="G30" s="11">
        <v>0</v>
      </c>
      <c r="H30" s="11">
        <f>F30</f>
        <v>3500</v>
      </c>
      <c r="I30" s="11">
        <f>F30</f>
        <v>3500</v>
      </c>
      <c r="J30" s="11">
        <f t="shared" ref="J30" si="10">H30</f>
        <v>3500</v>
      </c>
      <c r="K30" s="11">
        <f t="shared" si="9"/>
        <v>3500</v>
      </c>
      <c r="L30" s="11">
        <f t="shared" si="9"/>
        <v>3500</v>
      </c>
      <c r="M30" s="11">
        <f t="shared" si="9"/>
        <v>3500</v>
      </c>
      <c r="N30" s="11">
        <f t="shared" si="9"/>
        <v>3500</v>
      </c>
      <c r="O30" s="7">
        <f t="shared" si="4"/>
        <v>24500</v>
      </c>
    </row>
    <row r="31" spans="1:15" x14ac:dyDescent="0.3">
      <c r="A31" s="34" t="s">
        <v>10</v>
      </c>
      <c r="B31" s="35"/>
      <c r="C31" s="35"/>
      <c r="D31" s="35"/>
      <c r="E31" s="35"/>
      <c r="F31" s="36"/>
      <c r="G31" s="14">
        <f>SUM(G32:G34)</f>
        <v>15540</v>
      </c>
      <c r="H31" s="14">
        <f t="shared" ref="H31:N31" si="11">SUM(H32:H34)</f>
        <v>2880</v>
      </c>
      <c r="I31" s="14">
        <f t="shared" si="11"/>
        <v>4080</v>
      </c>
      <c r="J31" s="14">
        <f t="shared" si="11"/>
        <v>2880</v>
      </c>
      <c r="K31" s="14">
        <f t="shared" si="11"/>
        <v>4080</v>
      </c>
      <c r="L31" s="14">
        <f t="shared" si="11"/>
        <v>2880</v>
      </c>
      <c r="M31" s="14">
        <f t="shared" si="11"/>
        <v>4080</v>
      </c>
      <c r="N31" s="14">
        <f t="shared" si="11"/>
        <v>2880</v>
      </c>
      <c r="O31" s="14">
        <f>SUM(O32:O34)</f>
        <v>39300</v>
      </c>
    </row>
    <row r="32" spans="1:15" x14ac:dyDescent="0.3">
      <c r="A32" s="6">
        <v>1</v>
      </c>
      <c r="B32" s="3" t="s">
        <v>11</v>
      </c>
      <c r="C32" s="3" t="s">
        <v>11</v>
      </c>
      <c r="D32" s="10">
        <v>1146</v>
      </c>
      <c r="E32" s="7">
        <v>10</v>
      </c>
      <c r="F32" s="8">
        <f>E32*D32</f>
        <v>11460</v>
      </c>
      <c r="G32" s="11">
        <f>F32</f>
        <v>11460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f>SUM(G32:N32)</f>
        <v>11460</v>
      </c>
    </row>
    <row r="33" spans="1:15" x14ac:dyDescent="0.3">
      <c r="A33" s="6">
        <v>2</v>
      </c>
      <c r="B33" s="3" t="s">
        <v>12</v>
      </c>
      <c r="C33" s="3" t="s">
        <v>40</v>
      </c>
      <c r="D33" s="4">
        <v>12</v>
      </c>
      <c r="E33" s="7">
        <v>100</v>
      </c>
      <c r="F33" s="8">
        <f t="shared" ref="F33:F34" si="12">E33*D33</f>
        <v>1200</v>
      </c>
      <c r="G33" s="11">
        <f>F33</f>
        <v>1200</v>
      </c>
      <c r="H33" s="7">
        <v>0</v>
      </c>
      <c r="I33" s="11">
        <f>F33</f>
        <v>1200</v>
      </c>
      <c r="J33" s="7">
        <v>0</v>
      </c>
      <c r="K33" s="11">
        <f>F33</f>
        <v>1200</v>
      </c>
      <c r="L33" s="7">
        <v>0</v>
      </c>
      <c r="M33" s="11">
        <f>F33</f>
        <v>1200</v>
      </c>
      <c r="N33" s="7">
        <v>0</v>
      </c>
      <c r="O33" s="7">
        <f t="shared" ref="O33:O34" si="13">SUM(G33:N33)</f>
        <v>4800</v>
      </c>
    </row>
    <row r="34" spans="1:15" x14ac:dyDescent="0.3">
      <c r="A34" s="6">
        <v>3</v>
      </c>
      <c r="B34" s="3" t="s">
        <v>13</v>
      </c>
      <c r="C34" s="3" t="s">
        <v>40</v>
      </c>
      <c r="D34" s="4">
        <v>24</v>
      </c>
      <c r="E34" s="7">
        <v>120</v>
      </c>
      <c r="F34" s="8">
        <f t="shared" si="12"/>
        <v>2880</v>
      </c>
      <c r="G34" s="11">
        <f>F34</f>
        <v>2880</v>
      </c>
      <c r="H34" s="11">
        <f t="shared" ref="H34:N34" si="14">G34</f>
        <v>2880</v>
      </c>
      <c r="I34" s="11">
        <f t="shared" si="14"/>
        <v>2880</v>
      </c>
      <c r="J34" s="11">
        <f t="shared" si="14"/>
        <v>2880</v>
      </c>
      <c r="K34" s="11">
        <f t="shared" si="14"/>
        <v>2880</v>
      </c>
      <c r="L34" s="11">
        <f t="shared" si="14"/>
        <v>2880</v>
      </c>
      <c r="M34" s="11">
        <f t="shared" si="14"/>
        <v>2880</v>
      </c>
      <c r="N34" s="11">
        <f t="shared" si="14"/>
        <v>2880</v>
      </c>
      <c r="O34" s="7">
        <f t="shared" si="13"/>
        <v>23040</v>
      </c>
    </row>
    <row r="35" spans="1:15" x14ac:dyDescent="0.3">
      <c r="A35" s="24" t="s">
        <v>14</v>
      </c>
      <c r="B35" s="25"/>
      <c r="C35" s="25"/>
      <c r="D35" s="25"/>
      <c r="E35" s="25"/>
      <c r="F35" s="26"/>
      <c r="G35" s="13">
        <f>SUM(G36:G38)</f>
        <v>8022.7464999999993</v>
      </c>
      <c r="H35" s="13">
        <f t="shared" ref="H35:O35" si="15">SUM(H36:H38)</f>
        <v>8831.3615000000009</v>
      </c>
      <c r="I35" s="13">
        <f t="shared" si="15"/>
        <v>14951.916999999999</v>
      </c>
      <c r="J35" s="13">
        <f t="shared" si="15"/>
        <v>14465.759000000002</v>
      </c>
      <c r="K35" s="13">
        <f t="shared" si="15"/>
        <v>14951.916999999999</v>
      </c>
      <c r="L35" s="13">
        <f t="shared" si="15"/>
        <v>14465.759000000002</v>
      </c>
      <c r="M35" s="13">
        <f t="shared" si="15"/>
        <v>14951.916999999999</v>
      </c>
      <c r="N35" s="13">
        <f t="shared" si="15"/>
        <v>14465.759000000002</v>
      </c>
      <c r="O35" s="13">
        <f t="shared" si="15"/>
        <v>105107.136</v>
      </c>
    </row>
    <row r="36" spans="1:15" x14ac:dyDescent="0.3">
      <c r="A36" s="48" t="s">
        <v>15</v>
      </c>
      <c r="B36" s="49"/>
      <c r="C36" s="49"/>
      <c r="D36" s="49"/>
      <c r="E36" s="49"/>
      <c r="F36" s="50"/>
      <c r="G36" s="11">
        <f>G10*1.5%</f>
        <v>559.72649999999999</v>
      </c>
      <c r="H36" s="11">
        <f>H10*1.5%</f>
        <v>616.14150000000006</v>
      </c>
      <c r="I36" s="11">
        <f>I10*1.5%</f>
        <v>1043.1569999999999</v>
      </c>
      <c r="J36" s="11">
        <f t="shared" ref="J36:N36" si="16">J10*1.5%</f>
        <v>1009.239</v>
      </c>
      <c r="K36" s="11">
        <f t="shared" si="16"/>
        <v>1043.1569999999999</v>
      </c>
      <c r="L36" s="11">
        <f t="shared" si="16"/>
        <v>1009.239</v>
      </c>
      <c r="M36" s="11">
        <f t="shared" si="16"/>
        <v>1043.1569999999999</v>
      </c>
      <c r="N36" s="11">
        <f t="shared" si="16"/>
        <v>1009.239</v>
      </c>
      <c r="O36" s="11">
        <f>SUM(G36:N36)</f>
        <v>7333.0560000000005</v>
      </c>
    </row>
    <row r="37" spans="1:15" x14ac:dyDescent="0.3">
      <c r="A37" s="48" t="s">
        <v>16</v>
      </c>
      <c r="B37" s="49"/>
      <c r="C37" s="49"/>
      <c r="D37" s="49"/>
      <c r="E37" s="49"/>
      <c r="F37" s="50"/>
      <c r="G37" s="11">
        <f>G10*15%</f>
        <v>5597.2649999999994</v>
      </c>
      <c r="H37" s="11">
        <f t="shared" ref="H37:N37" si="17">H10*15%</f>
        <v>6161.4150000000009</v>
      </c>
      <c r="I37" s="11">
        <f t="shared" si="17"/>
        <v>10431.57</v>
      </c>
      <c r="J37" s="11">
        <f t="shared" si="17"/>
        <v>10092.390000000001</v>
      </c>
      <c r="K37" s="11">
        <f t="shared" si="17"/>
        <v>10431.57</v>
      </c>
      <c r="L37" s="11">
        <f t="shared" si="17"/>
        <v>10092.390000000001</v>
      </c>
      <c r="M37" s="11">
        <f t="shared" si="17"/>
        <v>10431.57</v>
      </c>
      <c r="N37" s="11">
        <f t="shared" si="17"/>
        <v>10092.390000000001</v>
      </c>
      <c r="O37" s="11">
        <f t="shared" ref="O37:O38" si="18">SUM(G37:N37)</f>
        <v>73330.559999999998</v>
      </c>
    </row>
    <row r="38" spans="1:15" x14ac:dyDescent="0.3">
      <c r="A38" s="48" t="s">
        <v>17</v>
      </c>
      <c r="B38" s="49"/>
      <c r="C38" s="49"/>
      <c r="D38" s="49"/>
      <c r="E38" s="49"/>
      <c r="F38" s="50"/>
      <c r="G38" s="11">
        <f>G10*5%</f>
        <v>1865.7550000000001</v>
      </c>
      <c r="H38" s="11">
        <f t="shared" ref="H38:N38" si="19">H10*5%</f>
        <v>2053.8050000000003</v>
      </c>
      <c r="I38" s="11">
        <f t="shared" si="19"/>
        <v>3477.1900000000005</v>
      </c>
      <c r="J38" s="11">
        <f t="shared" si="19"/>
        <v>3364.1300000000006</v>
      </c>
      <c r="K38" s="11">
        <f t="shared" si="19"/>
        <v>3477.1900000000005</v>
      </c>
      <c r="L38" s="11">
        <f t="shared" si="19"/>
        <v>3364.1300000000006</v>
      </c>
      <c r="M38" s="11">
        <f t="shared" si="19"/>
        <v>3477.1900000000005</v>
      </c>
      <c r="N38" s="11">
        <f t="shared" si="19"/>
        <v>3364.1300000000006</v>
      </c>
      <c r="O38" s="11">
        <f t="shared" si="18"/>
        <v>24443.52</v>
      </c>
    </row>
    <row r="39" spans="1:15" x14ac:dyDescent="0.3">
      <c r="A39" s="27" t="s">
        <v>18</v>
      </c>
      <c r="B39" s="28"/>
      <c r="C39" s="28"/>
      <c r="D39" s="28"/>
      <c r="E39" s="28"/>
      <c r="F39" s="29"/>
      <c r="G39" s="18">
        <f>G10+G35</f>
        <v>45337.8465</v>
      </c>
      <c r="H39" s="18">
        <f t="shared" ref="H39:O39" si="20">H10+H35</f>
        <v>49907.461500000005</v>
      </c>
      <c r="I39" s="18">
        <f t="shared" si="20"/>
        <v>84495.717000000004</v>
      </c>
      <c r="J39" s="18">
        <f t="shared" si="20"/>
        <v>81748.359000000011</v>
      </c>
      <c r="K39" s="18">
        <f t="shared" si="20"/>
        <v>84495.717000000004</v>
      </c>
      <c r="L39" s="18">
        <f t="shared" si="20"/>
        <v>81748.359000000011</v>
      </c>
      <c r="M39" s="18">
        <f t="shared" si="20"/>
        <v>84495.717000000004</v>
      </c>
      <c r="N39" s="18">
        <f t="shared" si="20"/>
        <v>81748.359000000011</v>
      </c>
      <c r="O39" s="18">
        <f t="shared" si="20"/>
        <v>593977.53599999996</v>
      </c>
    </row>
    <row r="40" spans="1:15" x14ac:dyDescent="0.3">
      <c r="A40" s="48" t="s">
        <v>20</v>
      </c>
      <c r="B40" s="49"/>
      <c r="C40" s="49"/>
      <c r="D40" s="49"/>
      <c r="E40" s="49"/>
      <c r="F40" s="50"/>
      <c r="G40" s="16">
        <v>0</v>
      </c>
      <c r="H40" s="4">
        <f>170/17</f>
        <v>10</v>
      </c>
      <c r="I40" s="4">
        <v>20</v>
      </c>
      <c r="J40" s="4">
        <v>20</v>
      </c>
      <c r="K40" s="4">
        <v>20</v>
      </c>
      <c r="L40" s="4">
        <v>20</v>
      </c>
      <c r="M40" s="4">
        <v>20</v>
      </c>
      <c r="N40" s="4">
        <v>20</v>
      </c>
      <c r="O40" s="17">
        <f>SUM(G40:N40)</f>
        <v>130</v>
      </c>
    </row>
    <row r="41" spans="1:15" ht="15" thickBot="1" x14ac:dyDescent="0.35">
      <c r="A41" s="57" t="s">
        <v>21</v>
      </c>
      <c r="B41" s="58"/>
      <c r="C41" s="58"/>
      <c r="D41" s="58"/>
      <c r="E41" s="58"/>
      <c r="F41" s="59"/>
      <c r="G41" s="19">
        <v>0</v>
      </c>
      <c r="H41" s="20">
        <f>H40*7000</f>
        <v>70000</v>
      </c>
      <c r="I41" s="20">
        <f>I40*7000</f>
        <v>140000</v>
      </c>
      <c r="J41" s="20">
        <f t="shared" ref="J41:N41" si="21">J40*7000</f>
        <v>140000</v>
      </c>
      <c r="K41" s="20">
        <f t="shared" si="21"/>
        <v>140000</v>
      </c>
      <c r="L41" s="20">
        <f t="shared" si="21"/>
        <v>140000</v>
      </c>
      <c r="M41" s="20">
        <f t="shared" si="21"/>
        <v>140000</v>
      </c>
      <c r="N41" s="20">
        <f t="shared" si="21"/>
        <v>140000</v>
      </c>
      <c r="O41" s="20">
        <f>SUM(G41:N41)</f>
        <v>910000</v>
      </c>
    </row>
    <row r="42" spans="1:15" ht="15" thickBot="1" x14ac:dyDescent="0.35">
      <c r="A42" s="45" t="s">
        <v>19</v>
      </c>
      <c r="B42" s="46"/>
      <c r="C42" s="46"/>
      <c r="D42" s="46"/>
      <c r="E42" s="46"/>
      <c r="F42" s="47"/>
      <c r="G42" s="21">
        <f>G41-G39</f>
        <v>-45337.8465</v>
      </c>
      <c r="H42" s="22">
        <f t="shared" ref="H42:O42" si="22">H41-H39</f>
        <v>20092.538499999995</v>
      </c>
      <c r="I42" s="22">
        <f t="shared" si="22"/>
        <v>55504.282999999996</v>
      </c>
      <c r="J42" s="22">
        <f t="shared" si="22"/>
        <v>58251.640999999989</v>
      </c>
      <c r="K42" s="22">
        <f t="shared" si="22"/>
        <v>55504.282999999996</v>
      </c>
      <c r="L42" s="22">
        <f t="shared" si="22"/>
        <v>58251.640999999989</v>
      </c>
      <c r="M42" s="22">
        <f t="shared" si="22"/>
        <v>55504.282999999996</v>
      </c>
      <c r="N42" s="22">
        <f t="shared" si="22"/>
        <v>58251.640999999989</v>
      </c>
      <c r="O42" s="23">
        <f t="shared" si="22"/>
        <v>316022.46400000004</v>
      </c>
    </row>
  </sheetData>
  <mergeCells count="20">
    <mergeCell ref="A42:F42"/>
    <mergeCell ref="A36:F36"/>
    <mergeCell ref="A37:F37"/>
    <mergeCell ref="A38:F38"/>
    <mergeCell ref="A40:F40"/>
    <mergeCell ref="A41:F41"/>
    <mergeCell ref="A35:F35"/>
    <mergeCell ref="A39:F39"/>
    <mergeCell ref="B8:B9"/>
    <mergeCell ref="A8:A9"/>
    <mergeCell ref="A7:O7"/>
    <mergeCell ref="A10:F10"/>
    <mergeCell ref="A11:F11"/>
    <mergeCell ref="A31:F31"/>
    <mergeCell ref="G8:N8"/>
    <mergeCell ref="O8:O9"/>
    <mergeCell ref="F8:F9"/>
    <mergeCell ref="E8:E9"/>
    <mergeCell ref="D8:D9"/>
    <mergeCell ref="C8:C9"/>
  </mergeCells>
  <pageMargins left="0.25" right="0.25" top="0.75" bottom="0.75" header="0.3" footer="0.3"/>
  <pageSetup paperSize="5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DF00A-D055-49D1-A3A0-6533F6C33DBC}">
  <sheetPr>
    <pageSetUpPr fitToPage="1"/>
  </sheetPr>
  <dimension ref="A1:O42"/>
  <sheetViews>
    <sheetView tabSelected="1" zoomScaleNormal="100" workbookViewId="0">
      <pane xSplit="2" ySplit="11" topLeftCell="M30" activePane="bottomRight" state="frozen"/>
      <selection activeCell="A43" sqref="A43"/>
      <selection pane="topRight" activeCell="A43" sqref="A43"/>
      <selection pane="bottomLeft" activeCell="A43" sqref="A43"/>
      <selection pane="bottomRight" activeCell="A43" sqref="A43"/>
    </sheetView>
  </sheetViews>
  <sheetFormatPr baseColWidth="10" defaultRowHeight="14.4" x14ac:dyDescent="0.3"/>
  <cols>
    <col min="1" max="1" width="10.109375" customWidth="1"/>
    <col min="2" max="2" width="36.6640625" customWidth="1"/>
    <col min="3" max="3" width="20.6640625" customWidth="1"/>
    <col min="4" max="4" width="11.44140625" style="1"/>
    <col min="5" max="5" width="17.88671875" style="9" customWidth="1"/>
    <col min="6" max="6" width="11.44140625" style="9"/>
    <col min="7" max="7" width="14.5546875" customWidth="1"/>
    <col min="8" max="10" width="12.44140625" bestFit="1" customWidth="1"/>
    <col min="11" max="11" width="14.109375" bestFit="1" customWidth="1"/>
    <col min="12" max="13" width="12.44140625" bestFit="1" customWidth="1"/>
    <col min="14" max="14" width="12.88671875" customWidth="1"/>
    <col min="15" max="15" width="14.88671875" customWidth="1"/>
    <col min="16" max="16" width="12.88671875" customWidth="1"/>
  </cols>
  <sheetData>
    <row r="1" spans="1:15" x14ac:dyDescent="0.3">
      <c r="A1" s="51"/>
      <c r="B1" s="51"/>
      <c r="C1" s="51"/>
      <c r="D1" s="52"/>
      <c r="E1" s="53"/>
      <c r="F1" s="53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3">
      <c r="A2" s="51"/>
      <c r="B2" s="51"/>
      <c r="C2" s="51"/>
      <c r="D2" s="52"/>
      <c r="E2" s="53"/>
      <c r="F2" s="53"/>
      <c r="G2" s="51"/>
      <c r="H2" s="51"/>
      <c r="I2" s="51"/>
      <c r="J2" s="51"/>
      <c r="K2" s="51"/>
      <c r="L2" s="51"/>
      <c r="M2" s="51"/>
      <c r="N2" s="51"/>
      <c r="O2" s="51"/>
    </row>
    <row r="3" spans="1:15" x14ac:dyDescent="0.3">
      <c r="A3" s="51"/>
      <c r="B3" s="51"/>
      <c r="C3" s="51"/>
      <c r="D3" s="52"/>
      <c r="E3" s="53"/>
      <c r="F3" s="53"/>
      <c r="G3" s="51"/>
      <c r="H3" s="51"/>
      <c r="I3" s="51"/>
      <c r="J3" s="51"/>
      <c r="K3" s="51"/>
      <c r="L3" s="51"/>
      <c r="M3" s="51"/>
      <c r="N3" s="51"/>
      <c r="O3" s="51"/>
    </row>
    <row r="4" spans="1:15" x14ac:dyDescent="0.3">
      <c r="A4" s="51"/>
      <c r="B4" s="51"/>
      <c r="C4" s="51"/>
      <c r="D4" s="52"/>
      <c r="E4" s="53"/>
      <c r="F4" s="53"/>
      <c r="G4" s="51"/>
      <c r="H4" s="51"/>
      <c r="I4" s="51"/>
      <c r="J4" s="51"/>
      <c r="K4" s="51"/>
      <c r="L4" s="51"/>
      <c r="M4" s="51"/>
      <c r="N4" s="51"/>
      <c r="O4" s="51"/>
    </row>
    <row r="5" spans="1:15" x14ac:dyDescent="0.3">
      <c r="A5" s="51"/>
      <c r="B5" s="51"/>
      <c r="C5" s="51"/>
      <c r="D5" s="52"/>
      <c r="E5" s="53"/>
      <c r="F5" s="53"/>
      <c r="G5" s="51"/>
      <c r="H5" s="51"/>
      <c r="I5" s="51"/>
      <c r="J5" s="51"/>
      <c r="K5" s="51"/>
      <c r="L5" s="51"/>
      <c r="M5" s="51"/>
      <c r="N5" s="51"/>
      <c r="O5" s="51"/>
    </row>
    <row r="6" spans="1:15" ht="15" thickBot="1" x14ac:dyDescent="0.35"/>
    <row r="7" spans="1:15" ht="18.600000000000001" thickBot="1" x14ac:dyDescent="0.4">
      <c r="A7" s="54" t="s">
        <v>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</row>
    <row r="8" spans="1:15" x14ac:dyDescent="0.3">
      <c r="A8" s="32" t="s">
        <v>0</v>
      </c>
      <c r="B8" s="30" t="s">
        <v>1</v>
      </c>
      <c r="C8" s="30" t="s">
        <v>2</v>
      </c>
      <c r="D8" s="30" t="s">
        <v>3</v>
      </c>
      <c r="E8" s="43" t="s">
        <v>4</v>
      </c>
      <c r="F8" s="41" t="s">
        <v>5</v>
      </c>
      <c r="G8" s="37" t="s">
        <v>6</v>
      </c>
      <c r="H8" s="38"/>
      <c r="I8" s="38"/>
      <c r="J8" s="38"/>
      <c r="K8" s="38"/>
      <c r="L8" s="38"/>
      <c r="M8" s="38"/>
      <c r="N8" s="38"/>
      <c r="O8" s="39" t="s">
        <v>5</v>
      </c>
    </row>
    <row r="9" spans="1:15" ht="15" thickBot="1" x14ac:dyDescent="0.35">
      <c r="A9" s="33"/>
      <c r="B9" s="31"/>
      <c r="C9" s="31"/>
      <c r="D9" s="31"/>
      <c r="E9" s="44"/>
      <c r="F9" s="42"/>
      <c r="G9" s="5">
        <v>1</v>
      </c>
      <c r="H9" s="2">
        <v>2</v>
      </c>
      <c r="I9" s="2">
        <v>3</v>
      </c>
      <c r="J9" s="2">
        <v>4</v>
      </c>
      <c r="K9" s="2">
        <v>5</v>
      </c>
      <c r="L9" s="2">
        <v>6</v>
      </c>
      <c r="M9" s="2">
        <v>7</v>
      </c>
      <c r="N9" s="2">
        <v>8</v>
      </c>
      <c r="O9" s="40"/>
    </row>
    <row r="10" spans="1:15" x14ac:dyDescent="0.3">
      <c r="A10" s="24" t="s">
        <v>8</v>
      </c>
      <c r="B10" s="25"/>
      <c r="C10" s="25"/>
      <c r="D10" s="25"/>
      <c r="E10" s="25"/>
      <c r="F10" s="26"/>
      <c r="G10" s="13">
        <f>SUM(G11,G31)</f>
        <v>37315.1</v>
      </c>
      <c r="H10" s="13">
        <f t="shared" ref="H10:M10" si="0">SUM(H11,H31)</f>
        <v>41076.100000000006</v>
      </c>
      <c r="I10" s="13">
        <f t="shared" si="0"/>
        <v>69543.8</v>
      </c>
      <c r="J10" s="13">
        <f t="shared" si="0"/>
        <v>67282.600000000006</v>
      </c>
      <c r="K10" s="13">
        <f t="shared" si="0"/>
        <v>69543.8</v>
      </c>
      <c r="L10" s="13">
        <f t="shared" si="0"/>
        <v>67282.600000000006</v>
      </c>
      <c r="M10" s="13">
        <f t="shared" si="0"/>
        <v>69543.8</v>
      </c>
      <c r="N10" s="13">
        <f>SUM(N11,N31)</f>
        <v>67282.600000000006</v>
      </c>
      <c r="O10" s="13">
        <f>SUM(O11,O31)</f>
        <v>488870.39999999997</v>
      </c>
    </row>
    <row r="11" spans="1:15" x14ac:dyDescent="0.3">
      <c r="A11" s="34" t="s">
        <v>9</v>
      </c>
      <c r="B11" s="35"/>
      <c r="C11" s="35"/>
      <c r="D11" s="35"/>
      <c r="E11" s="35"/>
      <c r="F11" s="36"/>
      <c r="G11" s="14">
        <f>SUM(G12:G30)</f>
        <v>21775.1</v>
      </c>
      <c r="H11" s="14">
        <f t="shared" ref="H11:N11" si="1">SUM(H12:H30)</f>
        <v>38196.100000000006</v>
      </c>
      <c r="I11" s="14">
        <f t="shared" si="1"/>
        <v>65463.8</v>
      </c>
      <c r="J11" s="14">
        <f t="shared" si="1"/>
        <v>64402.600000000006</v>
      </c>
      <c r="K11" s="14">
        <f t="shared" si="1"/>
        <v>65463.8</v>
      </c>
      <c r="L11" s="14">
        <f t="shared" si="1"/>
        <v>64402.600000000006</v>
      </c>
      <c r="M11" s="14">
        <f t="shared" si="1"/>
        <v>65463.8</v>
      </c>
      <c r="N11" s="14">
        <f t="shared" si="1"/>
        <v>64402.600000000006</v>
      </c>
      <c r="O11" s="14">
        <f>SUM(O12:O30)</f>
        <v>449570.39999999997</v>
      </c>
    </row>
    <row r="12" spans="1:15" x14ac:dyDescent="0.3">
      <c r="A12" s="6">
        <v>1</v>
      </c>
      <c r="B12" s="3" t="s">
        <v>22</v>
      </c>
      <c r="C12" s="3" t="s">
        <v>24</v>
      </c>
      <c r="D12" s="4">
        <v>10</v>
      </c>
      <c r="E12" s="7">
        <v>265.3</v>
      </c>
      <c r="F12" s="8">
        <f>E12*D12</f>
        <v>2653</v>
      </c>
      <c r="G12" s="11">
        <f>F12</f>
        <v>2653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f>SUM(G12:N12)</f>
        <v>2653</v>
      </c>
    </row>
    <row r="13" spans="1:15" x14ac:dyDescent="0.3">
      <c r="A13" s="6">
        <v>2</v>
      </c>
      <c r="B13" s="3" t="s">
        <v>23</v>
      </c>
      <c r="C13" s="3" t="s">
        <v>24</v>
      </c>
      <c r="D13" s="4">
        <v>12</v>
      </c>
      <c r="E13" s="7">
        <v>265.3</v>
      </c>
      <c r="F13" s="8">
        <f t="shared" ref="F13:F30" si="2">E13*D13</f>
        <v>3183.6000000000004</v>
      </c>
      <c r="G13" s="11">
        <f t="shared" ref="G13:G22" si="3">F13</f>
        <v>3183.6000000000004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f t="shared" ref="O13:O30" si="4">SUM(G13:N13)</f>
        <v>3183.6000000000004</v>
      </c>
    </row>
    <row r="14" spans="1:15" x14ac:dyDescent="0.3">
      <c r="A14" s="6">
        <v>3</v>
      </c>
      <c r="B14" s="3" t="s">
        <v>44</v>
      </c>
      <c r="C14" s="3" t="s">
        <v>25</v>
      </c>
      <c r="D14" s="4">
        <v>1</v>
      </c>
      <c r="E14" s="7">
        <v>4000</v>
      </c>
      <c r="F14" s="8">
        <f t="shared" si="2"/>
        <v>4000</v>
      </c>
      <c r="G14" s="11">
        <f t="shared" si="3"/>
        <v>4000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f t="shared" si="4"/>
        <v>4000</v>
      </c>
    </row>
    <row r="15" spans="1:15" x14ac:dyDescent="0.3">
      <c r="A15" s="6">
        <v>4</v>
      </c>
      <c r="B15" s="3" t="s">
        <v>26</v>
      </c>
      <c r="C15" s="3" t="s">
        <v>24</v>
      </c>
      <c r="D15" s="4">
        <v>6</v>
      </c>
      <c r="E15" s="7">
        <v>265.3</v>
      </c>
      <c r="F15" s="8">
        <f t="shared" si="2"/>
        <v>1591.8000000000002</v>
      </c>
      <c r="G15" s="11">
        <f t="shared" si="3"/>
        <v>1591.8000000000002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f t="shared" si="4"/>
        <v>1591.8000000000002</v>
      </c>
    </row>
    <row r="16" spans="1:15" x14ac:dyDescent="0.3">
      <c r="A16" s="6">
        <v>5</v>
      </c>
      <c r="B16" s="3" t="s">
        <v>27</v>
      </c>
      <c r="C16" s="3" t="s">
        <v>24</v>
      </c>
      <c r="D16" s="4">
        <v>6</v>
      </c>
      <c r="E16" s="7">
        <v>265.3</v>
      </c>
      <c r="F16" s="8">
        <f t="shared" si="2"/>
        <v>1591.8000000000002</v>
      </c>
      <c r="G16" s="11">
        <f t="shared" si="3"/>
        <v>1591.8000000000002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f t="shared" si="4"/>
        <v>1591.8000000000002</v>
      </c>
    </row>
    <row r="17" spans="1:15" x14ac:dyDescent="0.3">
      <c r="A17" s="6">
        <v>6</v>
      </c>
      <c r="B17" s="3" t="s">
        <v>32</v>
      </c>
      <c r="C17" s="3" t="s">
        <v>24</v>
      </c>
      <c r="D17" s="4">
        <v>6</v>
      </c>
      <c r="E17" s="7">
        <v>265.3</v>
      </c>
      <c r="F17" s="8">
        <f t="shared" si="2"/>
        <v>1591.8000000000002</v>
      </c>
      <c r="G17" s="11">
        <f t="shared" si="3"/>
        <v>1591.8000000000002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f t="shared" si="4"/>
        <v>1591.8000000000002</v>
      </c>
    </row>
    <row r="18" spans="1:15" x14ac:dyDescent="0.3">
      <c r="A18" s="6">
        <v>7</v>
      </c>
      <c r="B18" s="3" t="s">
        <v>28</v>
      </c>
      <c r="C18" s="3" t="s">
        <v>24</v>
      </c>
      <c r="D18" s="4">
        <v>4</v>
      </c>
      <c r="E18" s="7">
        <v>265.3</v>
      </c>
      <c r="F18" s="8">
        <f t="shared" si="2"/>
        <v>1061.2</v>
      </c>
      <c r="G18" s="11">
        <f t="shared" si="3"/>
        <v>1061.2</v>
      </c>
      <c r="H18" s="7">
        <v>0</v>
      </c>
      <c r="I18" s="7">
        <f>F18</f>
        <v>1061.2</v>
      </c>
      <c r="J18" s="7">
        <v>0</v>
      </c>
      <c r="K18" s="7">
        <f>F18</f>
        <v>1061.2</v>
      </c>
      <c r="L18" s="7">
        <v>0</v>
      </c>
      <c r="M18" s="7">
        <f>F18</f>
        <v>1061.2</v>
      </c>
      <c r="N18" s="7">
        <v>0</v>
      </c>
      <c r="O18" s="7">
        <f t="shared" si="4"/>
        <v>4244.8</v>
      </c>
    </row>
    <row r="19" spans="1:15" x14ac:dyDescent="0.3">
      <c r="A19" s="6">
        <v>8</v>
      </c>
      <c r="B19" s="3" t="s">
        <v>42</v>
      </c>
      <c r="C19" s="3" t="s">
        <v>24</v>
      </c>
      <c r="D19" s="4">
        <v>6</v>
      </c>
      <c r="E19" s="7">
        <v>265.3</v>
      </c>
      <c r="F19" s="8">
        <f t="shared" si="2"/>
        <v>1591.8000000000002</v>
      </c>
      <c r="G19" s="11">
        <f t="shared" si="3"/>
        <v>1591.8000000000002</v>
      </c>
      <c r="H19" s="7">
        <f>F19</f>
        <v>1591.8000000000002</v>
      </c>
      <c r="I19" s="7">
        <f t="shared" ref="I19:N22" si="5">G19</f>
        <v>1591.8000000000002</v>
      </c>
      <c r="J19" s="7">
        <f t="shared" si="5"/>
        <v>1591.8000000000002</v>
      </c>
      <c r="K19" s="7">
        <f t="shared" si="5"/>
        <v>1591.8000000000002</v>
      </c>
      <c r="L19" s="7">
        <f t="shared" si="5"/>
        <v>1591.8000000000002</v>
      </c>
      <c r="M19" s="7">
        <f t="shared" si="5"/>
        <v>1591.8000000000002</v>
      </c>
      <c r="N19" s="7">
        <f t="shared" si="5"/>
        <v>1591.8000000000002</v>
      </c>
      <c r="O19" s="7">
        <f t="shared" si="4"/>
        <v>12734.400000000001</v>
      </c>
    </row>
    <row r="20" spans="1:15" x14ac:dyDescent="0.3">
      <c r="A20" s="6">
        <v>9</v>
      </c>
      <c r="B20" s="3" t="s">
        <v>30</v>
      </c>
      <c r="C20" s="3" t="s">
        <v>24</v>
      </c>
      <c r="D20" s="4">
        <v>5</v>
      </c>
      <c r="E20" s="7">
        <v>265.3</v>
      </c>
      <c r="F20" s="8">
        <f t="shared" si="2"/>
        <v>1326.5</v>
      </c>
      <c r="G20" s="11">
        <f t="shared" si="3"/>
        <v>1326.5</v>
      </c>
      <c r="H20" s="7">
        <f>F20</f>
        <v>1326.5</v>
      </c>
      <c r="I20" s="7">
        <f t="shared" si="5"/>
        <v>1326.5</v>
      </c>
      <c r="J20" s="7">
        <f t="shared" si="5"/>
        <v>1326.5</v>
      </c>
      <c r="K20" s="7">
        <f t="shared" si="5"/>
        <v>1326.5</v>
      </c>
      <c r="L20" s="7">
        <f t="shared" si="5"/>
        <v>1326.5</v>
      </c>
      <c r="M20" s="7">
        <f t="shared" si="5"/>
        <v>1326.5</v>
      </c>
      <c r="N20" s="7">
        <f t="shared" si="5"/>
        <v>1326.5</v>
      </c>
      <c r="O20" s="7">
        <f t="shared" si="4"/>
        <v>10612</v>
      </c>
    </row>
    <row r="21" spans="1:15" x14ac:dyDescent="0.3">
      <c r="A21" s="6">
        <v>10</v>
      </c>
      <c r="B21" s="3" t="s">
        <v>29</v>
      </c>
      <c r="C21" s="3" t="s">
        <v>24</v>
      </c>
      <c r="D21" s="4">
        <v>6</v>
      </c>
      <c r="E21" s="7">
        <v>265.3</v>
      </c>
      <c r="F21" s="8">
        <f t="shared" si="2"/>
        <v>1591.8000000000002</v>
      </c>
      <c r="G21" s="11">
        <f t="shared" si="3"/>
        <v>1591.8000000000002</v>
      </c>
      <c r="H21" s="7">
        <f>F21</f>
        <v>1591.8000000000002</v>
      </c>
      <c r="I21" s="7">
        <f t="shared" si="5"/>
        <v>1591.8000000000002</v>
      </c>
      <c r="J21" s="7">
        <f t="shared" si="5"/>
        <v>1591.8000000000002</v>
      </c>
      <c r="K21" s="7">
        <f t="shared" si="5"/>
        <v>1591.8000000000002</v>
      </c>
      <c r="L21" s="7">
        <f t="shared" si="5"/>
        <v>1591.8000000000002</v>
      </c>
      <c r="M21" s="7">
        <f t="shared" si="5"/>
        <v>1591.8000000000002</v>
      </c>
      <c r="N21" s="7">
        <f t="shared" si="5"/>
        <v>1591.8000000000002</v>
      </c>
      <c r="O21" s="7">
        <f t="shared" si="4"/>
        <v>12734.400000000001</v>
      </c>
    </row>
    <row r="22" spans="1:15" x14ac:dyDescent="0.3">
      <c r="A22" s="6">
        <v>11</v>
      </c>
      <c r="B22" s="3" t="s">
        <v>31</v>
      </c>
      <c r="C22" s="3" t="s">
        <v>24</v>
      </c>
      <c r="D22" s="4">
        <v>6</v>
      </c>
      <c r="E22" s="7">
        <v>265.3</v>
      </c>
      <c r="F22" s="8">
        <f t="shared" si="2"/>
        <v>1591.8000000000002</v>
      </c>
      <c r="G22" s="11">
        <f t="shared" si="3"/>
        <v>1591.8000000000002</v>
      </c>
      <c r="H22" s="7">
        <f>F22</f>
        <v>1591.8000000000002</v>
      </c>
      <c r="I22" s="7">
        <f t="shared" si="5"/>
        <v>1591.8000000000002</v>
      </c>
      <c r="J22" s="7">
        <f t="shared" si="5"/>
        <v>1591.8000000000002</v>
      </c>
      <c r="K22" s="7">
        <f t="shared" si="5"/>
        <v>1591.8000000000002</v>
      </c>
      <c r="L22" s="7">
        <f t="shared" si="5"/>
        <v>1591.8000000000002</v>
      </c>
      <c r="M22" s="7">
        <f t="shared" si="5"/>
        <v>1591.8000000000002</v>
      </c>
      <c r="N22" s="7">
        <f t="shared" si="5"/>
        <v>1591.8000000000002</v>
      </c>
      <c r="O22" s="7">
        <f t="shared" si="4"/>
        <v>12734.400000000001</v>
      </c>
    </row>
    <row r="23" spans="1:15" x14ac:dyDescent="0.3">
      <c r="A23" s="6">
        <v>12</v>
      </c>
      <c r="B23" s="3" t="s">
        <v>33</v>
      </c>
      <c r="C23" s="3" t="s">
        <v>39</v>
      </c>
      <c r="D23" s="4">
        <v>1</v>
      </c>
      <c r="E23" s="7">
        <v>100</v>
      </c>
      <c r="F23" s="8">
        <f t="shared" si="2"/>
        <v>100</v>
      </c>
      <c r="G23" s="12">
        <v>0</v>
      </c>
      <c r="H23" s="7">
        <f>F23*70</f>
        <v>7000</v>
      </c>
      <c r="I23" s="7">
        <f>F23*140</f>
        <v>14000</v>
      </c>
      <c r="J23" s="7">
        <f>I23</f>
        <v>14000</v>
      </c>
      <c r="K23" s="7">
        <f t="shared" ref="K23:N23" si="6">J23</f>
        <v>14000</v>
      </c>
      <c r="L23" s="7">
        <f t="shared" si="6"/>
        <v>14000</v>
      </c>
      <c r="M23" s="7">
        <f t="shared" si="6"/>
        <v>14000</v>
      </c>
      <c r="N23" s="7">
        <f t="shared" si="6"/>
        <v>14000</v>
      </c>
      <c r="O23" s="7">
        <f t="shared" si="4"/>
        <v>91000</v>
      </c>
    </row>
    <row r="24" spans="1:15" x14ac:dyDescent="0.3">
      <c r="A24" s="6">
        <v>13</v>
      </c>
      <c r="B24" s="3" t="s">
        <v>34</v>
      </c>
      <c r="C24" s="3" t="s">
        <v>39</v>
      </c>
      <c r="D24" s="4">
        <v>1</v>
      </c>
      <c r="E24" s="7">
        <v>100</v>
      </c>
      <c r="F24" s="8">
        <f t="shared" si="2"/>
        <v>100</v>
      </c>
      <c r="G24" s="12">
        <v>0</v>
      </c>
      <c r="H24" s="15">
        <f>F24*100</f>
        <v>10000</v>
      </c>
      <c r="I24" s="7">
        <f>F24*160</f>
        <v>16000</v>
      </c>
      <c r="J24" s="7">
        <f t="shared" ref="J24:N25" si="7">I24</f>
        <v>16000</v>
      </c>
      <c r="K24" s="7">
        <f t="shared" si="7"/>
        <v>16000</v>
      </c>
      <c r="L24" s="7">
        <f t="shared" si="7"/>
        <v>16000</v>
      </c>
      <c r="M24" s="7">
        <f t="shared" si="7"/>
        <v>16000</v>
      </c>
      <c r="N24" s="7">
        <f t="shared" si="7"/>
        <v>16000</v>
      </c>
      <c r="O24" s="7">
        <f t="shared" si="4"/>
        <v>106000</v>
      </c>
    </row>
    <row r="25" spans="1:15" x14ac:dyDescent="0.3">
      <c r="A25" s="6">
        <v>14</v>
      </c>
      <c r="B25" s="3" t="s">
        <v>35</v>
      </c>
      <c r="C25" s="3" t="s">
        <v>39</v>
      </c>
      <c r="D25" s="4">
        <v>1</v>
      </c>
      <c r="E25" s="7">
        <v>100</v>
      </c>
      <c r="F25" s="8">
        <f t="shared" si="2"/>
        <v>100</v>
      </c>
      <c r="G25" s="12">
        <v>0</v>
      </c>
      <c r="H25" s="15">
        <v>0</v>
      </c>
      <c r="I25" s="15">
        <f>F25*40</f>
        <v>4000</v>
      </c>
      <c r="J25" s="7">
        <f t="shared" si="7"/>
        <v>4000</v>
      </c>
      <c r="K25" s="7">
        <f t="shared" si="7"/>
        <v>4000</v>
      </c>
      <c r="L25" s="7">
        <f t="shared" si="7"/>
        <v>4000</v>
      </c>
      <c r="M25" s="7">
        <f t="shared" si="7"/>
        <v>4000</v>
      </c>
      <c r="N25" s="7">
        <f t="shared" si="7"/>
        <v>4000</v>
      </c>
      <c r="O25" s="7">
        <f t="shared" si="4"/>
        <v>24000</v>
      </c>
    </row>
    <row r="26" spans="1:15" x14ac:dyDescent="0.3">
      <c r="A26" s="6">
        <v>15</v>
      </c>
      <c r="B26" s="3" t="s">
        <v>36</v>
      </c>
      <c r="C26" s="3" t="s">
        <v>24</v>
      </c>
      <c r="D26" s="4">
        <v>6</v>
      </c>
      <c r="E26" s="7">
        <v>265.3</v>
      </c>
      <c r="F26" s="8">
        <f t="shared" si="2"/>
        <v>1591.8000000000002</v>
      </c>
      <c r="G26" s="11">
        <v>0</v>
      </c>
      <c r="H26" s="15">
        <f>F26</f>
        <v>1591.8000000000002</v>
      </c>
      <c r="I26" s="15">
        <f>F26</f>
        <v>1591.8000000000002</v>
      </c>
      <c r="J26" s="15">
        <f t="shared" ref="J26:N30" si="8">H26</f>
        <v>1591.8000000000002</v>
      </c>
      <c r="K26" s="15">
        <f t="shared" si="8"/>
        <v>1591.8000000000002</v>
      </c>
      <c r="L26" s="15">
        <f t="shared" si="8"/>
        <v>1591.8000000000002</v>
      </c>
      <c r="M26" s="15">
        <f t="shared" si="8"/>
        <v>1591.8000000000002</v>
      </c>
      <c r="N26" s="15">
        <f t="shared" si="8"/>
        <v>1591.8000000000002</v>
      </c>
      <c r="O26" s="7">
        <f t="shared" si="4"/>
        <v>11142.600000000002</v>
      </c>
    </row>
    <row r="27" spans="1:15" x14ac:dyDescent="0.3">
      <c r="A27" s="6">
        <v>16</v>
      </c>
      <c r="B27" s="3" t="s">
        <v>37</v>
      </c>
      <c r="C27" s="3" t="s">
        <v>24</v>
      </c>
      <c r="D27" s="4">
        <v>8</v>
      </c>
      <c r="E27" s="7">
        <v>265.3</v>
      </c>
      <c r="F27" s="8">
        <f t="shared" si="2"/>
        <v>2122.4</v>
      </c>
      <c r="G27" s="11">
        <v>0</v>
      </c>
      <c r="H27" s="15">
        <f>F27</f>
        <v>2122.4</v>
      </c>
      <c r="I27" s="15">
        <f>F27</f>
        <v>2122.4</v>
      </c>
      <c r="J27" s="15">
        <f t="shared" si="8"/>
        <v>2122.4</v>
      </c>
      <c r="K27" s="15">
        <f t="shared" si="8"/>
        <v>2122.4</v>
      </c>
      <c r="L27" s="15">
        <f t="shared" si="8"/>
        <v>2122.4</v>
      </c>
      <c r="M27" s="15">
        <f t="shared" si="8"/>
        <v>2122.4</v>
      </c>
      <c r="N27" s="15">
        <f t="shared" si="8"/>
        <v>2122.4</v>
      </c>
      <c r="O27" s="7">
        <f t="shared" si="4"/>
        <v>14856.8</v>
      </c>
    </row>
    <row r="28" spans="1:15" x14ac:dyDescent="0.3">
      <c r="A28" s="6">
        <v>17</v>
      </c>
      <c r="B28" s="3" t="s">
        <v>41</v>
      </c>
      <c r="C28" s="3" t="s">
        <v>24</v>
      </c>
      <c r="D28" s="4">
        <v>5</v>
      </c>
      <c r="E28" s="7">
        <v>265.3</v>
      </c>
      <c r="F28" s="8">
        <f t="shared" si="2"/>
        <v>1326.5</v>
      </c>
      <c r="G28" s="11">
        <v>0</v>
      </c>
      <c r="H28" s="11">
        <v>0</v>
      </c>
      <c r="I28" s="7">
        <f>F28</f>
        <v>1326.5</v>
      </c>
      <c r="J28" s="7">
        <f>F28</f>
        <v>1326.5</v>
      </c>
      <c r="K28" s="7">
        <f t="shared" si="8"/>
        <v>1326.5</v>
      </c>
      <c r="L28" s="7">
        <f t="shared" si="8"/>
        <v>1326.5</v>
      </c>
      <c r="M28" s="7">
        <f t="shared" si="8"/>
        <v>1326.5</v>
      </c>
      <c r="N28" s="7">
        <f t="shared" si="8"/>
        <v>1326.5</v>
      </c>
      <c r="O28" s="7">
        <f t="shared" si="4"/>
        <v>7959</v>
      </c>
    </row>
    <row r="29" spans="1:15" x14ac:dyDescent="0.3">
      <c r="A29" s="6">
        <v>18</v>
      </c>
      <c r="B29" s="3" t="s">
        <v>38</v>
      </c>
      <c r="C29" s="3" t="s">
        <v>40</v>
      </c>
      <c r="D29" s="4">
        <v>1</v>
      </c>
      <c r="E29" s="7">
        <v>788</v>
      </c>
      <c r="F29" s="8">
        <f t="shared" si="2"/>
        <v>788</v>
      </c>
      <c r="G29" s="11">
        <v>0</v>
      </c>
      <c r="H29" s="11">
        <f>F29*H40</f>
        <v>7880</v>
      </c>
      <c r="I29" s="11">
        <f>F29*I40</f>
        <v>15760</v>
      </c>
      <c r="J29" s="11">
        <f>F29*J40</f>
        <v>15760</v>
      </c>
      <c r="K29" s="11">
        <f>F29*K40</f>
        <v>15760</v>
      </c>
      <c r="L29" s="11">
        <f>F29*L40</f>
        <v>15760</v>
      </c>
      <c r="M29" s="11">
        <f>F29*M40</f>
        <v>15760</v>
      </c>
      <c r="N29" s="11">
        <f>F29*N40</f>
        <v>15760</v>
      </c>
      <c r="O29" s="7">
        <f t="shared" si="4"/>
        <v>102440</v>
      </c>
    </row>
    <row r="30" spans="1:15" x14ac:dyDescent="0.3">
      <c r="A30" s="6">
        <v>19</v>
      </c>
      <c r="B30" s="3" t="s">
        <v>45</v>
      </c>
      <c r="C30" s="3" t="s">
        <v>25</v>
      </c>
      <c r="D30" s="4">
        <v>7</v>
      </c>
      <c r="E30" s="7">
        <v>500</v>
      </c>
      <c r="F30" s="8">
        <f t="shared" si="2"/>
        <v>3500</v>
      </c>
      <c r="G30" s="11">
        <v>0</v>
      </c>
      <c r="H30" s="11">
        <f>F30</f>
        <v>3500</v>
      </c>
      <c r="I30" s="11">
        <f>F30</f>
        <v>3500</v>
      </c>
      <c r="J30" s="11">
        <f t="shared" ref="J30" si="9">H30</f>
        <v>3500</v>
      </c>
      <c r="K30" s="11">
        <f t="shared" si="8"/>
        <v>3500</v>
      </c>
      <c r="L30" s="11">
        <f t="shared" si="8"/>
        <v>3500</v>
      </c>
      <c r="M30" s="11">
        <f t="shared" si="8"/>
        <v>3500</v>
      </c>
      <c r="N30" s="11">
        <f t="shared" si="8"/>
        <v>3500</v>
      </c>
      <c r="O30" s="7">
        <f t="shared" si="4"/>
        <v>24500</v>
      </c>
    </row>
    <row r="31" spans="1:15" x14ac:dyDescent="0.3">
      <c r="A31" s="34" t="s">
        <v>10</v>
      </c>
      <c r="B31" s="35"/>
      <c r="C31" s="35"/>
      <c r="D31" s="35"/>
      <c r="E31" s="35"/>
      <c r="F31" s="36"/>
      <c r="G31" s="14">
        <f>SUM(G32:G34)</f>
        <v>15540</v>
      </c>
      <c r="H31" s="14">
        <f t="shared" ref="H31:N31" si="10">SUM(H32:H34)</f>
        <v>2880</v>
      </c>
      <c r="I31" s="14">
        <f t="shared" si="10"/>
        <v>4080</v>
      </c>
      <c r="J31" s="14">
        <f t="shared" si="10"/>
        <v>2880</v>
      </c>
      <c r="K31" s="14">
        <f t="shared" si="10"/>
        <v>4080</v>
      </c>
      <c r="L31" s="14">
        <f t="shared" si="10"/>
        <v>2880</v>
      </c>
      <c r="M31" s="14">
        <f t="shared" si="10"/>
        <v>4080</v>
      </c>
      <c r="N31" s="14">
        <f t="shared" si="10"/>
        <v>2880</v>
      </c>
      <c r="O31" s="14">
        <f>SUM(O32:O34)</f>
        <v>39300</v>
      </c>
    </row>
    <row r="32" spans="1:15" x14ac:dyDescent="0.3">
      <c r="A32" s="6">
        <v>1</v>
      </c>
      <c r="B32" s="3" t="s">
        <v>11</v>
      </c>
      <c r="C32" s="3" t="s">
        <v>11</v>
      </c>
      <c r="D32" s="10">
        <v>1146</v>
      </c>
      <c r="E32" s="7">
        <v>10</v>
      </c>
      <c r="F32" s="8">
        <f>E32*D32</f>
        <v>11460</v>
      </c>
      <c r="G32" s="11">
        <f>F32</f>
        <v>11460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f>SUM(G32:N32)</f>
        <v>11460</v>
      </c>
    </row>
    <row r="33" spans="1:15" x14ac:dyDescent="0.3">
      <c r="A33" s="6">
        <v>2</v>
      </c>
      <c r="B33" s="3" t="s">
        <v>12</v>
      </c>
      <c r="C33" s="3" t="s">
        <v>40</v>
      </c>
      <c r="D33" s="4">
        <v>12</v>
      </c>
      <c r="E33" s="7">
        <v>100</v>
      </c>
      <c r="F33" s="8">
        <f t="shared" ref="F33:F34" si="11">E33*D33</f>
        <v>1200</v>
      </c>
      <c r="G33" s="11">
        <f>F33</f>
        <v>1200</v>
      </c>
      <c r="H33" s="7">
        <v>0</v>
      </c>
      <c r="I33" s="11">
        <f>F33</f>
        <v>1200</v>
      </c>
      <c r="J33" s="7">
        <v>0</v>
      </c>
      <c r="K33" s="11">
        <f>F33</f>
        <v>1200</v>
      </c>
      <c r="L33" s="7">
        <v>0</v>
      </c>
      <c r="M33" s="11">
        <f>F33</f>
        <v>1200</v>
      </c>
      <c r="N33" s="7">
        <v>0</v>
      </c>
      <c r="O33" s="7">
        <f t="shared" ref="O33:O34" si="12">SUM(G33:N33)</f>
        <v>4800</v>
      </c>
    </row>
    <row r="34" spans="1:15" x14ac:dyDescent="0.3">
      <c r="A34" s="6">
        <v>3</v>
      </c>
      <c r="B34" s="3" t="s">
        <v>13</v>
      </c>
      <c r="C34" s="3" t="s">
        <v>40</v>
      </c>
      <c r="D34" s="4">
        <v>24</v>
      </c>
      <c r="E34" s="7">
        <v>120</v>
      </c>
      <c r="F34" s="8">
        <f t="shared" si="11"/>
        <v>2880</v>
      </c>
      <c r="G34" s="11">
        <f>F34</f>
        <v>2880</v>
      </c>
      <c r="H34" s="11">
        <f t="shared" ref="H34:N34" si="13">G34</f>
        <v>2880</v>
      </c>
      <c r="I34" s="11">
        <f t="shared" si="13"/>
        <v>2880</v>
      </c>
      <c r="J34" s="11">
        <f t="shared" si="13"/>
        <v>2880</v>
      </c>
      <c r="K34" s="11">
        <f t="shared" si="13"/>
        <v>2880</v>
      </c>
      <c r="L34" s="11">
        <f t="shared" si="13"/>
        <v>2880</v>
      </c>
      <c r="M34" s="11">
        <f t="shared" si="13"/>
        <v>2880</v>
      </c>
      <c r="N34" s="11">
        <f t="shared" si="13"/>
        <v>2880</v>
      </c>
      <c r="O34" s="7">
        <f t="shared" si="12"/>
        <v>23040</v>
      </c>
    </row>
    <row r="35" spans="1:15" x14ac:dyDescent="0.3">
      <c r="A35" s="24" t="s">
        <v>14</v>
      </c>
      <c r="B35" s="25"/>
      <c r="C35" s="25"/>
      <c r="D35" s="25"/>
      <c r="E35" s="25"/>
      <c r="F35" s="26"/>
      <c r="G35" s="13">
        <f>SUM(G36:G38)</f>
        <v>8022.7464999999993</v>
      </c>
      <c r="H35" s="13">
        <f t="shared" ref="H35:O35" si="14">SUM(H36:H38)</f>
        <v>8831.3615000000009</v>
      </c>
      <c r="I35" s="13">
        <f t="shared" si="14"/>
        <v>14951.916999999999</v>
      </c>
      <c r="J35" s="13">
        <f t="shared" si="14"/>
        <v>14465.759000000002</v>
      </c>
      <c r="K35" s="13">
        <f t="shared" si="14"/>
        <v>14951.916999999999</v>
      </c>
      <c r="L35" s="13">
        <f t="shared" si="14"/>
        <v>14465.759000000002</v>
      </c>
      <c r="M35" s="13">
        <f t="shared" si="14"/>
        <v>14951.916999999999</v>
      </c>
      <c r="N35" s="13">
        <f t="shared" si="14"/>
        <v>14465.759000000002</v>
      </c>
      <c r="O35" s="13">
        <f t="shared" si="14"/>
        <v>105107.136</v>
      </c>
    </row>
    <row r="36" spans="1:15" x14ac:dyDescent="0.3">
      <c r="A36" s="48" t="s">
        <v>15</v>
      </c>
      <c r="B36" s="49"/>
      <c r="C36" s="49"/>
      <c r="D36" s="49"/>
      <c r="E36" s="49"/>
      <c r="F36" s="50"/>
      <c r="G36" s="11">
        <f>G10*1.5%</f>
        <v>559.72649999999999</v>
      </c>
      <c r="H36" s="11">
        <f>H10*1.5%</f>
        <v>616.14150000000006</v>
      </c>
      <c r="I36" s="11">
        <f>I10*1.5%</f>
        <v>1043.1569999999999</v>
      </c>
      <c r="J36" s="11">
        <f t="shared" ref="J36:N36" si="15">J10*1.5%</f>
        <v>1009.239</v>
      </c>
      <c r="K36" s="11">
        <f t="shared" si="15"/>
        <v>1043.1569999999999</v>
      </c>
      <c r="L36" s="11">
        <f t="shared" si="15"/>
        <v>1009.239</v>
      </c>
      <c r="M36" s="11">
        <f t="shared" si="15"/>
        <v>1043.1569999999999</v>
      </c>
      <c r="N36" s="11">
        <f t="shared" si="15"/>
        <v>1009.239</v>
      </c>
      <c r="O36" s="11">
        <f>SUM(G36:N36)</f>
        <v>7333.0560000000005</v>
      </c>
    </row>
    <row r="37" spans="1:15" x14ac:dyDescent="0.3">
      <c r="A37" s="48" t="s">
        <v>16</v>
      </c>
      <c r="B37" s="49"/>
      <c r="C37" s="49"/>
      <c r="D37" s="49"/>
      <c r="E37" s="49"/>
      <c r="F37" s="50"/>
      <c r="G37" s="11">
        <f>G10*15%</f>
        <v>5597.2649999999994</v>
      </c>
      <c r="H37" s="11">
        <f t="shared" ref="H37:N37" si="16">H10*15%</f>
        <v>6161.4150000000009</v>
      </c>
      <c r="I37" s="11">
        <f t="shared" si="16"/>
        <v>10431.57</v>
      </c>
      <c r="J37" s="11">
        <f t="shared" si="16"/>
        <v>10092.390000000001</v>
      </c>
      <c r="K37" s="11">
        <f t="shared" si="16"/>
        <v>10431.57</v>
      </c>
      <c r="L37" s="11">
        <f t="shared" si="16"/>
        <v>10092.390000000001</v>
      </c>
      <c r="M37" s="11">
        <f t="shared" si="16"/>
        <v>10431.57</v>
      </c>
      <c r="N37" s="11">
        <f t="shared" si="16"/>
        <v>10092.390000000001</v>
      </c>
      <c r="O37" s="11">
        <f t="shared" ref="O37:O38" si="17">SUM(G37:N37)</f>
        <v>73330.559999999998</v>
      </c>
    </row>
    <row r="38" spans="1:15" x14ac:dyDescent="0.3">
      <c r="A38" s="48" t="s">
        <v>17</v>
      </c>
      <c r="B38" s="49"/>
      <c r="C38" s="49"/>
      <c r="D38" s="49"/>
      <c r="E38" s="49"/>
      <c r="F38" s="50"/>
      <c r="G38" s="11">
        <f>G10*5%</f>
        <v>1865.7550000000001</v>
      </c>
      <c r="H38" s="11">
        <f t="shared" ref="H38:N38" si="18">H10*5%</f>
        <v>2053.8050000000003</v>
      </c>
      <c r="I38" s="11">
        <f t="shared" si="18"/>
        <v>3477.1900000000005</v>
      </c>
      <c r="J38" s="11">
        <f t="shared" si="18"/>
        <v>3364.1300000000006</v>
      </c>
      <c r="K38" s="11">
        <f t="shared" si="18"/>
        <v>3477.1900000000005</v>
      </c>
      <c r="L38" s="11">
        <f t="shared" si="18"/>
        <v>3364.1300000000006</v>
      </c>
      <c r="M38" s="11">
        <f t="shared" si="18"/>
        <v>3477.1900000000005</v>
      </c>
      <c r="N38" s="11">
        <f t="shared" si="18"/>
        <v>3364.1300000000006</v>
      </c>
      <c r="O38" s="11">
        <f t="shared" si="17"/>
        <v>24443.52</v>
      </c>
    </row>
    <row r="39" spans="1:15" x14ac:dyDescent="0.3">
      <c r="A39" s="27" t="s">
        <v>18</v>
      </c>
      <c r="B39" s="28"/>
      <c r="C39" s="28"/>
      <c r="D39" s="28"/>
      <c r="E39" s="28"/>
      <c r="F39" s="29"/>
      <c r="G39" s="18">
        <f>G10+G35</f>
        <v>45337.8465</v>
      </c>
      <c r="H39" s="18">
        <f t="shared" ref="H39:O39" si="19">H10+H35</f>
        <v>49907.461500000005</v>
      </c>
      <c r="I39" s="18">
        <f t="shared" si="19"/>
        <v>84495.717000000004</v>
      </c>
      <c r="J39" s="18">
        <f t="shared" si="19"/>
        <v>81748.359000000011</v>
      </c>
      <c r="K39" s="18">
        <f t="shared" si="19"/>
        <v>84495.717000000004</v>
      </c>
      <c r="L39" s="18">
        <f t="shared" si="19"/>
        <v>81748.359000000011</v>
      </c>
      <c r="M39" s="18">
        <f t="shared" si="19"/>
        <v>84495.717000000004</v>
      </c>
      <c r="N39" s="18">
        <f t="shared" si="19"/>
        <v>81748.359000000011</v>
      </c>
      <c r="O39" s="18">
        <f t="shared" si="19"/>
        <v>593977.53599999996</v>
      </c>
    </row>
    <row r="40" spans="1:15" x14ac:dyDescent="0.3">
      <c r="A40" s="48" t="s">
        <v>20</v>
      </c>
      <c r="B40" s="49"/>
      <c r="C40" s="49"/>
      <c r="D40" s="49"/>
      <c r="E40" s="49"/>
      <c r="F40" s="50"/>
      <c r="G40" s="16">
        <v>0</v>
      </c>
      <c r="H40" s="4">
        <f>170/17</f>
        <v>10</v>
      </c>
      <c r="I40" s="4">
        <v>20</v>
      </c>
      <c r="J40" s="4">
        <v>20</v>
      </c>
      <c r="K40" s="4">
        <v>20</v>
      </c>
      <c r="L40" s="4">
        <v>20</v>
      </c>
      <c r="M40" s="4">
        <v>20</v>
      </c>
      <c r="N40" s="4">
        <v>20</v>
      </c>
      <c r="O40" s="17">
        <f>SUM(G40:N40)</f>
        <v>130</v>
      </c>
    </row>
    <row r="41" spans="1:15" ht="15" thickBot="1" x14ac:dyDescent="0.35">
      <c r="A41" s="57" t="s">
        <v>43</v>
      </c>
      <c r="B41" s="58"/>
      <c r="C41" s="58"/>
      <c r="D41" s="58"/>
      <c r="E41" s="58"/>
      <c r="F41" s="59"/>
      <c r="G41" s="19">
        <v>0</v>
      </c>
      <c r="H41" s="20">
        <f>H40*13500</f>
        <v>135000</v>
      </c>
      <c r="I41" s="20">
        <f t="shared" ref="I41:N41" si="20">I40*13500</f>
        <v>270000</v>
      </c>
      <c r="J41" s="20">
        <f t="shared" si="20"/>
        <v>270000</v>
      </c>
      <c r="K41" s="20">
        <f t="shared" si="20"/>
        <v>270000</v>
      </c>
      <c r="L41" s="20">
        <f t="shared" si="20"/>
        <v>270000</v>
      </c>
      <c r="M41" s="20">
        <f t="shared" si="20"/>
        <v>270000</v>
      </c>
      <c r="N41" s="20">
        <f t="shared" si="20"/>
        <v>270000</v>
      </c>
      <c r="O41" s="20">
        <f>SUM(G41:N41)</f>
        <v>1755000</v>
      </c>
    </row>
    <row r="42" spans="1:15" ht="15" thickBot="1" x14ac:dyDescent="0.35">
      <c r="A42" s="45" t="s">
        <v>19</v>
      </c>
      <c r="B42" s="46"/>
      <c r="C42" s="46"/>
      <c r="D42" s="46"/>
      <c r="E42" s="46"/>
      <c r="F42" s="47"/>
      <c r="G42" s="21">
        <f>G41-G39</f>
        <v>-45337.8465</v>
      </c>
      <c r="H42" s="22">
        <f t="shared" ref="H42:O42" si="21">H41-H39</f>
        <v>85092.538499999995</v>
      </c>
      <c r="I42" s="22">
        <f t="shared" si="21"/>
        <v>185504.283</v>
      </c>
      <c r="J42" s="22">
        <f t="shared" si="21"/>
        <v>188251.641</v>
      </c>
      <c r="K42" s="22">
        <f t="shared" si="21"/>
        <v>185504.283</v>
      </c>
      <c r="L42" s="22">
        <f t="shared" si="21"/>
        <v>188251.641</v>
      </c>
      <c r="M42" s="22">
        <f t="shared" si="21"/>
        <v>185504.283</v>
      </c>
      <c r="N42" s="22">
        <f t="shared" si="21"/>
        <v>188251.641</v>
      </c>
      <c r="O42" s="23">
        <f t="shared" si="21"/>
        <v>1161022.4640000002</v>
      </c>
    </row>
  </sheetData>
  <mergeCells count="20">
    <mergeCell ref="A38:F38"/>
    <mergeCell ref="A39:F39"/>
    <mergeCell ref="A40:F40"/>
    <mergeCell ref="A41:F41"/>
    <mergeCell ref="A42:F42"/>
    <mergeCell ref="A37:F37"/>
    <mergeCell ref="A7:O7"/>
    <mergeCell ref="A8:A9"/>
    <mergeCell ref="B8:B9"/>
    <mergeCell ref="C8:C9"/>
    <mergeCell ref="D8:D9"/>
    <mergeCell ref="E8:E9"/>
    <mergeCell ref="F8:F9"/>
    <mergeCell ref="G8:N8"/>
    <mergeCell ref="O8:O9"/>
    <mergeCell ref="A10:F10"/>
    <mergeCell ref="A11:F11"/>
    <mergeCell ref="A31:F31"/>
    <mergeCell ref="A35:F35"/>
    <mergeCell ref="A36:F36"/>
  </mergeCells>
  <pageMargins left="0.25" right="0.25" top="0.75" bottom="0.75" header="0.3" footer="0.3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Escenario 1</vt:lpstr>
      <vt:lpstr>Escenario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INFOAGRO</dc:creator>
  <cp:lastModifiedBy>Mey  Riveiro Hiza</cp:lastModifiedBy>
  <cp:lastPrinted>2026-04-05T18:38:37Z</cp:lastPrinted>
  <dcterms:created xsi:type="dcterms:W3CDTF">2024-10-11T02:55:05Z</dcterms:created>
  <dcterms:modified xsi:type="dcterms:W3CDTF">2026-04-05T18:39:08Z</dcterms:modified>
</cp:coreProperties>
</file>